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cedule 2024\zadání 2025\"/>
    </mc:Choice>
  </mc:AlternateContent>
  <xr:revisionPtr revIDLastSave="0" documentId="13_ncr:1_{123EA4C5-2F37-4A66-917D-EEECDF52C9C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Dodávka a osazov..." sheetId="2" r:id="rId2"/>
  </sheets>
  <definedNames>
    <definedName name="_xlnm._FilterDatabase" localSheetId="1" hidden="1">'OR_PHA - Dodávka a osazov...'!$C$119:$K$286</definedName>
    <definedName name="_xlnm.Print_Titles" localSheetId="1">'OR_PHA - Dodávka a osazov...'!$119:$119</definedName>
    <definedName name="_xlnm.Print_Titles" localSheetId="0">'Rekapitulace zakázky'!$92:$92</definedName>
    <definedName name="_xlnm.Print_Area" localSheetId="1">'OR_PHA - Dodávka a osazov...'!$C$4:$J$76,'OR_PHA - Dodávka a osazov...'!$C$82:$J$103,'OR_PHA - Dodávka a osazov...'!$C$109:$K$286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85" i="2"/>
  <c r="BH285" i="2"/>
  <c r="BG285" i="2"/>
  <c r="BF285" i="2"/>
  <c r="T285" i="2"/>
  <c r="T284" i="2" s="1"/>
  <c r="R285" i="2"/>
  <c r="R284" i="2" s="1"/>
  <c r="P285" i="2"/>
  <c r="P284" i="2"/>
  <c r="BI282" i="2"/>
  <c r="BH282" i="2"/>
  <c r="BG282" i="2"/>
  <c r="BF282" i="2"/>
  <c r="T282" i="2"/>
  <c r="T281" i="2"/>
  <c r="R282" i="2"/>
  <c r="R281" i="2"/>
  <c r="P282" i="2"/>
  <c r="P281" i="2" s="1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6" i="2"/>
  <c r="F114" i="2"/>
  <c r="E112" i="2"/>
  <c r="F89" i="2"/>
  <c r="F87" i="2"/>
  <c r="E85" i="2"/>
  <c r="J19" i="2"/>
  <c r="E19" i="2"/>
  <c r="J89" i="2" s="1"/>
  <c r="J18" i="2"/>
  <c r="J16" i="2"/>
  <c r="E16" i="2"/>
  <c r="F117" i="2"/>
  <c r="J15" i="2"/>
  <c r="J114" i="2"/>
  <c r="L90" i="1"/>
  <c r="AM90" i="1"/>
  <c r="AM89" i="1"/>
  <c r="L89" i="1"/>
  <c r="AM87" i="1"/>
  <c r="L87" i="1"/>
  <c r="L85" i="1"/>
  <c r="L84" i="1"/>
  <c r="AS94" i="1"/>
  <c r="J191" i="2"/>
  <c r="BK160" i="2"/>
  <c r="J259" i="2"/>
  <c r="J199" i="2"/>
  <c r="J271" i="2"/>
  <c r="J280" i="2"/>
  <c r="BK220" i="2"/>
  <c r="J144" i="2"/>
  <c r="BK164" i="2"/>
  <c r="BK185" i="2"/>
  <c r="J201" i="2"/>
  <c r="BK171" i="2"/>
  <c r="BK201" i="2"/>
  <c r="J146" i="2"/>
  <c r="BK140" i="2"/>
  <c r="J273" i="2"/>
  <c r="J211" i="2"/>
  <c r="BK271" i="2"/>
  <c r="BK181" i="2"/>
  <c r="BK282" i="2"/>
  <c r="BK213" i="2"/>
  <c r="J278" i="2"/>
  <c r="BK242" i="2"/>
  <c r="BK166" i="2"/>
  <c r="J217" i="2"/>
  <c r="J193" i="2"/>
  <c r="J142" i="2"/>
  <c r="J150" i="2"/>
  <c r="BK285" i="2"/>
  <c r="BK130" i="2"/>
  <c r="J130" i="2"/>
  <c r="J203" i="2"/>
  <c r="BK122" i="2"/>
  <c r="J228" i="2"/>
  <c r="J181" i="2"/>
  <c r="J285" i="2"/>
  <c r="BK267" i="2"/>
  <c r="J230" i="2"/>
  <c r="J207" i="2"/>
  <c r="J154" i="2"/>
  <c r="BK138" i="2"/>
  <c r="BK245" i="2"/>
  <c r="BK156" i="2"/>
  <c r="BK240" i="2"/>
  <c r="J195" i="2"/>
  <c r="BK236" i="2"/>
  <c r="BK199" i="2"/>
  <c r="BK144" i="2"/>
  <c r="J274" i="2"/>
  <c r="BK132" i="2"/>
  <c r="J183" i="2"/>
  <c r="J213" i="2"/>
  <c r="J162" i="2"/>
  <c r="J232" i="2"/>
  <c r="J126" i="2"/>
  <c r="BK158" i="2"/>
  <c r="BK152" i="2"/>
  <c r="J152" i="2"/>
  <c r="J257" i="2"/>
  <c r="BK179" i="2"/>
  <c r="BK255" i="2"/>
  <c r="J267" i="2"/>
  <c r="J166" i="2"/>
  <c r="BK148" i="2"/>
  <c r="BK193" i="2"/>
  <c r="BK128" i="2"/>
  <c r="J179" i="2"/>
  <c r="BK270" i="2"/>
  <c r="BK195" i="2"/>
  <c r="J234" i="2"/>
  <c r="J175" i="2"/>
  <c r="BK278" i="2"/>
  <c r="J224" i="2"/>
  <c r="J242" i="2"/>
  <c r="J276" i="2"/>
  <c r="J240" i="2"/>
  <c r="BK217" i="2"/>
  <c r="J171" i="2"/>
  <c r="BK142" i="2"/>
  <c r="J247" i="2"/>
  <c r="BK234" i="2"/>
  <c r="J251" i="2"/>
  <c r="J209" i="2"/>
  <c r="BK257" i="2"/>
  <c r="BK154" i="2"/>
  <c r="BK263" i="2"/>
  <c r="BK211" i="2"/>
  <c r="BK265" i="2"/>
  <c r="J282" i="2"/>
  <c r="J238" i="2"/>
  <c r="BK205" i="2"/>
  <c r="BK162" i="2"/>
  <c r="BK273" i="2"/>
  <c r="BK261" i="2"/>
  <c r="J253" i="2"/>
  <c r="BK124" i="2"/>
  <c r="BK228" i="2"/>
  <c r="J173" i="2"/>
  <c r="BK134" i="2"/>
  <c r="BK197" i="2"/>
  <c r="BK251" i="2"/>
  <c r="J160" i="2"/>
  <c r="J185" i="2"/>
  <c r="BK274" i="2"/>
  <c r="BK226" i="2"/>
  <c r="BK209" i="2"/>
  <c r="BK126" i="2"/>
  <c r="BK280" i="2"/>
  <c r="BK203" i="2"/>
  <c r="J236" i="2"/>
  <c r="BK189" i="2"/>
  <c r="BK150" i="2"/>
  <c r="BK249" i="2"/>
  <c r="J220" i="2"/>
  <c r="BK187" i="2"/>
  <c r="BK207" i="2"/>
  <c r="J148" i="2"/>
  <c r="BK276" i="2"/>
  <c r="BK169" i="2"/>
  <c r="J249" i="2"/>
  <c r="J122" i="2"/>
  <c r="BK222" i="2"/>
  <c r="J132" i="2"/>
  <c r="J255" i="2"/>
  <c r="J169" i="2"/>
  <c r="J272" i="2"/>
  <c r="J261" i="2"/>
  <c r="J222" i="2"/>
  <c r="BK183" i="2"/>
  <c r="J140" i="2"/>
  <c r="BK230" i="2"/>
  <c r="BK232" i="2"/>
  <c r="BK224" i="2"/>
  <c r="BK175" i="2"/>
  <c r="J134" i="2"/>
  <c r="J265" i="2"/>
  <c r="J263" i="2"/>
  <c r="J270" i="2"/>
  <c r="J189" i="2"/>
  <c r="BK238" i="2"/>
  <c r="J205" i="2"/>
  <c r="J156" i="2"/>
  <c r="J136" i="2"/>
  <c r="BK253" i="2"/>
  <c r="J138" i="2"/>
  <c r="BK247" i="2"/>
  <c r="BK173" i="2"/>
  <c r="BK272" i="2"/>
  <c r="J187" i="2"/>
  <c r="J124" i="2"/>
  <c r="J215" i="2"/>
  <c r="J226" i="2"/>
  <c r="J245" i="2"/>
  <c r="BK215" i="2"/>
  <c r="BK177" i="2"/>
  <c r="BK146" i="2"/>
  <c r="J177" i="2"/>
  <c r="J158" i="2"/>
  <c r="J197" i="2"/>
  <c r="J128" i="2"/>
  <c r="BK136" i="2"/>
  <c r="BK259" i="2"/>
  <c r="J164" i="2"/>
  <c r="BK191" i="2"/>
  <c r="P121" i="2" l="1"/>
  <c r="R121" i="2"/>
  <c r="P168" i="2"/>
  <c r="P219" i="2"/>
  <c r="R219" i="2"/>
  <c r="P244" i="2"/>
  <c r="BK269" i="2"/>
  <c r="J269" i="2"/>
  <c r="J99" i="2" s="1"/>
  <c r="P275" i="2"/>
  <c r="R168" i="2"/>
  <c r="BK244" i="2"/>
  <c r="J244" i="2" s="1"/>
  <c r="J98" i="2" s="1"/>
  <c r="R269" i="2"/>
  <c r="BK121" i="2"/>
  <c r="J121" i="2"/>
  <c r="J95" i="2" s="1"/>
  <c r="T121" i="2"/>
  <c r="T168" i="2"/>
  <c r="T219" i="2"/>
  <c r="T244" i="2"/>
  <c r="P269" i="2"/>
  <c r="BK275" i="2"/>
  <c r="J275" i="2" s="1"/>
  <c r="J100" i="2" s="1"/>
  <c r="R275" i="2"/>
  <c r="BK168" i="2"/>
  <c r="J168" i="2"/>
  <c r="J96" i="2" s="1"/>
  <c r="BK219" i="2"/>
  <c r="J219" i="2"/>
  <c r="J97" i="2" s="1"/>
  <c r="R244" i="2"/>
  <c r="T269" i="2"/>
  <c r="T275" i="2"/>
  <c r="BK281" i="2"/>
  <c r="J281" i="2"/>
  <c r="J101" i="2" s="1"/>
  <c r="BK284" i="2"/>
  <c r="J284" i="2"/>
  <c r="J102" i="2" s="1"/>
  <c r="J116" i="2"/>
  <c r="BE132" i="2"/>
  <c r="BE228" i="2"/>
  <c r="BE282" i="2"/>
  <c r="BE205" i="2"/>
  <c r="BE209" i="2"/>
  <c r="BE232" i="2"/>
  <c r="BE247" i="2"/>
  <c r="BE276" i="2"/>
  <c r="BE278" i="2"/>
  <c r="BE280" i="2"/>
  <c r="BE189" i="2"/>
  <c r="BE195" i="2"/>
  <c r="BE197" i="2"/>
  <c r="BE242" i="2"/>
  <c r="BE251" i="2"/>
  <c r="BE265" i="2"/>
  <c r="BE267" i="2"/>
  <c r="BE285" i="2"/>
  <c r="BE158" i="2"/>
  <c r="BE164" i="2"/>
  <c r="BE171" i="2"/>
  <c r="BE226" i="2"/>
  <c r="BE236" i="2"/>
  <c r="BE245" i="2"/>
  <c r="BE249" i="2"/>
  <c r="BE259" i="2"/>
  <c r="BE261" i="2"/>
  <c r="BE270" i="2"/>
  <c r="F90" i="2"/>
  <c r="BE134" i="2"/>
  <c r="BE152" i="2"/>
  <c r="BE175" i="2"/>
  <c r="BE179" i="2"/>
  <c r="BE181" i="2"/>
  <c r="BE191" i="2"/>
  <c r="BE207" i="2"/>
  <c r="BE217" i="2"/>
  <c r="BE222" i="2"/>
  <c r="BE274" i="2"/>
  <c r="J87" i="2"/>
  <c r="BE122" i="2"/>
  <c r="BE128" i="2"/>
  <c r="BE142" i="2"/>
  <c r="BE150" i="2"/>
  <c r="BE154" i="2"/>
  <c r="BE156" i="2"/>
  <c r="BE160" i="2"/>
  <c r="BE224" i="2"/>
  <c r="BE272" i="2"/>
  <c r="BE124" i="2"/>
  <c r="BE162" i="2"/>
  <c r="BE166" i="2"/>
  <c r="BE177" i="2"/>
  <c r="BE187" i="2"/>
  <c r="BE215" i="2"/>
  <c r="BE169" i="2"/>
  <c r="BE183" i="2"/>
  <c r="BE199" i="2"/>
  <c r="BE213" i="2"/>
  <c r="BE140" i="2"/>
  <c r="BE144" i="2"/>
  <c r="BE148" i="2"/>
  <c r="BE255" i="2"/>
  <c r="BE271" i="2"/>
  <c r="BE130" i="2"/>
  <c r="BE136" i="2"/>
  <c r="BE146" i="2"/>
  <c r="BE173" i="2"/>
  <c r="BE203" i="2"/>
  <c r="BE273" i="2"/>
  <c r="BE126" i="2"/>
  <c r="BE138" i="2"/>
  <c r="BE185" i="2"/>
  <c r="BE193" i="2"/>
  <c r="BE201" i="2"/>
  <c r="BE211" i="2"/>
  <c r="BE220" i="2"/>
  <c r="BE230" i="2"/>
  <c r="BE234" i="2"/>
  <c r="BE238" i="2"/>
  <c r="BE240" i="2"/>
  <c r="BE253" i="2"/>
  <c r="BE257" i="2"/>
  <c r="BE263" i="2"/>
  <c r="F34" i="2"/>
  <c r="BC95" i="1" s="1"/>
  <c r="BC94" i="1" s="1"/>
  <c r="AY94" i="1" s="1"/>
  <c r="F32" i="2"/>
  <c r="BA95" i="1" s="1"/>
  <c r="BA94" i="1" s="1"/>
  <c r="W30" i="1" s="1"/>
  <c r="F35" i="2"/>
  <c r="BD95" i="1" s="1"/>
  <c r="BD94" i="1" s="1"/>
  <c r="W33" i="1" s="1"/>
  <c r="J32" i="2"/>
  <c r="AW95" i="1" s="1"/>
  <c r="F33" i="2"/>
  <c r="BB95" i="1"/>
  <c r="BB94" i="1"/>
  <c r="AX94" i="1" s="1"/>
  <c r="T120" i="2" l="1"/>
  <c r="R120" i="2"/>
  <c r="P120" i="2"/>
  <c r="AU95" i="1" s="1"/>
  <c r="AU94" i="1" s="1"/>
  <c r="BK120" i="2"/>
  <c r="J120" i="2"/>
  <c r="J94" i="2"/>
  <c r="AW94" i="1"/>
  <c r="AK30" i="1" s="1"/>
  <c r="W31" i="1"/>
  <c r="J31" i="2"/>
  <c r="AV95" i="1" s="1"/>
  <c r="AT95" i="1" s="1"/>
  <c r="W32" i="1"/>
  <c r="F31" i="2"/>
  <c r="AZ95" i="1" s="1"/>
  <c r="AZ94" i="1" s="1"/>
  <c r="W29" i="1" s="1"/>
  <c r="J28" i="2" l="1"/>
  <c r="AG95" i="1" s="1"/>
  <c r="AG94" i="1" s="1"/>
  <c r="AK26" i="1" s="1"/>
  <c r="AV94" i="1"/>
  <c r="AK29" i="1" s="1"/>
  <c r="AK35" i="1" l="1"/>
  <c r="J37" i="2"/>
  <c r="AN95" i="1"/>
  <c r="AT94" i="1"/>
  <c r="AN94" i="1"/>
</calcChain>
</file>

<file path=xl/sharedStrings.xml><?xml version="1.0" encoding="utf-8"?>
<sst xmlns="http://schemas.openxmlformats.org/spreadsheetml/2006/main" count="1836" uniqueCount="491">
  <si>
    <t>Export Komplet</t>
  </si>
  <si>
    <t/>
  </si>
  <si>
    <t>2.0</t>
  </si>
  <si>
    <t>ZAMOK</t>
  </si>
  <si>
    <t>False</t>
  </si>
  <si>
    <t>{45656f71-8116-4647-a722-c09fb6cb6a69}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</si>
  <si>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</si>
  <si>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</si>
  <si>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</si>
  <si>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</si>
  <si>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</si>
  <si>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</si>
  <si>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</si>
  <si>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</si>
  <si>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</si>
  <si>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</si>
  <si>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</si>
  <si>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Dodávka a osazování tabulí na označení stanic a zastávek včetně orientačních tabulí v obvodu OŘ PHA 2025</t>
  </si>
  <si>
    <t>KSO:</t>
  </si>
  <si>
    <t>CC-CZ:</t>
  </si>
  <si>
    <t>Místo:</t>
  </si>
  <si>
    <t>obvod OŘ Praha</t>
  </si>
  <si>
    <t>Datum:</t>
  </si>
  <si>
    <t>9. 11. 2023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</si>
  <si>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</si>
  <si>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</si>
  <si>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</si>
  <si>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</si>
  <si>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</si>
  <si>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</si>
  <si>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</si>
  <si>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</si>
  <si>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</si>
  <si>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</si>
  <si>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</si>
  <si>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</si>
  <si>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</si>
  <si>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</si>
  <si>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</si>
  <si>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</si>
  <si>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</si>
  <si>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</si>
  <si>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</si>
  <si>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</si>
  <si>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</si>
  <si>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</si>
  <si>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</si>
  <si>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</si>
  <si>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</si>
  <si>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</si>
  <si>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</si>
  <si>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</si>
  <si>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</si>
  <si>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</si>
  <si>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</si>
  <si>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</si>
  <si>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</si>
  <si>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</si>
  <si>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</si>
  <si>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</si>
  <si>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</si>
  <si>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</si>
  <si>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</si>
  <si>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</si>
  <si>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</si>
  <si>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</si>
  <si>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</si>
  <si>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</si>
  <si>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</si>
  <si>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</si>
  <si>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</si>
  <si>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</si>
  <si>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</si>
  <si>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</si>
  <si>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</si>
  <si>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</si>
  <si>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</si>
  <si>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</si>
  <si>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</si>
  <si>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</si>
  <si>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</si>
  <si>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</si>
  <si>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</si>
  <si>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</si>
  <si>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</si>
  <si>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</si>
  <si>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</si>
  <si>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</si>
  <si>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</si>
  <si>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001 - Nápisy železničních stanic a zastávek dle TNŽ 73 6390</t>
  </si>
  <si>
    <t>002 - Orientační tabule</t>
  </si>
  <si>
    <t>003 - Tabule sektorů a číslování kolejí</t>
  </si>
  <si>
    <t>004 - Hmatové orientační prvky</t>
  </si>
  <si>
    <t>005 - Úchytné a pomocné prvky</t>
  </si>
  <si>
    <t>006 - Samolepící značení</t>
  </si>
  <si>
    <t>007 - Přípravné a projekční práce</t>
  </si>
  <si>
    <t>008 - Výškové práce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</si>
  <si>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</si>
  <si>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</si>
  <si>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</si>
  <si>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</si>
  <si>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</si>
  <si>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</si>
  <si>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</si>
  <si>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</si>
  <si>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</si>
  <si>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</si>
  <si>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</si>
  <si>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001</t>
  </si>
  <si>
    <t>Nápisy železničních stanic a zastávek dle TNŽ 73 6390</t>
  </si>
  <si>
    <t>ROZPOCET</t>
  </si>
  <si>
    <t>K</t>
  </si>
  <si>
    <t>N1-D</t>
  </si>
  <si>
    <t>Demontáž tabule s nápisem v základním provedení včetně odvozu a likvidace odpadu</t>
  </si>
  <si>
    <t>kus</t>
  </si>
  <si>
    <t>4</t>
  </si>
  <si>
    <t>921286444</t>
  </si>
  <si>
    <t>P</t>
  </si>
  <si>
    <t>Poznámka k položce:_x000D_
Součástí ceny demontáže jsou i veškeré paušální výdaje za možné vedlejší náklady související s odstraněním konkrétního prvku,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</si>
  <si>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N1-M1</t>
  </si>
  <si>
    <t>Montáž tabule s nápisem v základním provedení na pozemní objekt</t>
  </si>
  <si>
    <t>1712604374</t>
  </si>
  <si>
    <t>Poznámka k položce:_x000D_
Jedná se o kompletní montáž na jakoukoliv konstrukci či umístění na pozemní objekt, tzn. včetně případných, řezání, sbíjení,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</si>
  <si>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3</t>
  </si>
  <si>
    <t>N1-M2</t>
  </si>
  <si>
    <t>Montáž tabule s nápisem v základním provedení mimo pozemní objekt (samostatně stojící)</t>
  </si>
  <si>
    <t>-1010208335</t>
  </si>
  <si>
    <t>Poznámka k položce:_x000D_
Jedná se o kompletní montáž na jakoukoliv konstrukci či umístění mimo pozemní objekt, tzn. včetně případných výkopů, řezání, sbíjení, betonování, úpravy povrchů do původního stavu, chemických kotev, montáže konzol, sloupků,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</si>
  <si>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M</t>
  </si>
  <si>
    <t>N1</t>
  </si>
  <si>
    <t>Tabule s nápisem v základním provedení jednostranná vč. dopravy na místo určení v obvodu OŘ Praha</t>
  </si>
  <si>
    <t>m</t>
  </si>
  <si>
    <t>8</t>
  </si>
  <si>
    <t>-1306738721</t>
  </si>
  <si>
    <t>Poznámka k položce:_x000D_
tabule v nereflexivní úpravě z ocelového nebo hliníkového plechu nebo jiných materiálů vykazujících požadované vlastnosti dle TNŽ 73 6390, směrnice SŽ č. 118  a grafického manuálu_x000D_
_x000D_
jedná se o kompletní provedení,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</si>
  <si>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5</t>
  </si>
  <si>
    <t>N1.1</t>
  </si>
  <si>
    <t>Tabule s nápisem v základním provedení oboustranná vč. dopravy na místo určení v obvodu OŘ Praha</t>
  </si>
  <si>
    <t>-560598382</t>
  </si>
  <si>
    <t>6</t>
  </si>
  <si>
    <t>N2-D</t>
  </si>
  <si>
    <t>Demontáž tabule s prosvětleným nápisem včetně odpojení od sítě, odvozu a likvidace odpadu</t>
  </si>
  <si>
    <t>-576875185</t>
  </si>
  <si>
    <t>7</t>
  </si>
  <si>
    <t>N2-M</t>
  </si>
  <si>
    <t>Montáž tabule s prosvětleným nápisem</t>
  </si>
  <si>
    <t>-488928031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</si>
  <si>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elektroinstalační práce pro připojení napájení světelných zdrojů vč. revize,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</si>
  <si>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N2</t>
  </si>
  <si>
    <t>Tabule s prosvětleným nápisem jednostranná vč. dopravy na místo určení v obvodu OŘ Praha</t>
  </si>
  <si>
    <t>1517736441</t>
  </si>
  <si>
    <t>Poznámka k položce:_x000D_
Tabule s nápisem s vnitřním světelným zdrojem prosvětlujícím činnou plochu tabule dle TNŽ 73 6390, směrnice SŽ č. 118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</si>
  <si>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9</t>
  </si>
  <si>
    <t>N2.1</t>
  </si>
  <si>
    <t>Tabule s prosvětleným nápisem oboustranná vč. dopravy na místo určení v obvodu OŘ Praha</t>
  </si>
  <si>
    <t>1282802616</t>
  </si>
  <si>
    <t>10</t>
  </si>
  <si>
    <t>N2.2-D</t>
  </si>
  <si>
    <t>Demontáž krytu (plexiskla) prosvětlené tabule včetně odvozu a likvidace odpadu</t>
  </si>
  <si>
    <t>907338930</t>
  </si>
  <si>
    <t>11</t>
  </si>
  <si>
    <t>N2.2-M</t>
  </si>
  <si>
    <t>Montáž krytu (plexiskla) prosvětlené tabule</t>
  </si>
  <si>
    <t>-1180438713</t>
  </si>
  <si>
    <t>Poznámka k položce:_x000D_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</si>
  <si>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N2.2</t>
  </si>
  <si>
    <t>Náhradní kryt (plexisklo) prosvětlené tabule vč. dopravy na místo určení v obvodu OŘ Praha</t>
  </si>
  <si>
    <t>m2</t>
  </si>
  <si>
    <t>1772823729</t>
  </si>
  <si>
    <t xml:space="preserve">Poznámka k položce:_x000D_
Náhradní kryt (plexisklo) plochy prosvětlené tabule dle TNŽ 73 6390, směrnice SŽ č. 118 a grafického manuálu_x000D_
</t>
  </si>
  <si>
    <t>13</t>
  </si>
  <si>
    <t>N3-D</t>
  </si>
  <si>
    <t>Demontáž osvětleného nápisu včetně odpojení od sítě, odvozu a likvidace odpadu</t>
  </si>
  <si>
    <t>1244349788</t>
  </si>
  <si>
    <t>14</t>
  </si>
  <si>
    <t>N3-M</t>
  </si>
  <si>
    <t>Montáž osvětleného nápisu</t>
  </si>
  <si>
    <t>-283739942</t>
  </si>
  <si>
    <t>15</t>
  </si>
  <si>
    <t>N3</t>
  </si>
  <si>
    <t>Osvětlený nápis jednostranný vč. dopravy na místo určení v obvodu OŘ Praha</t>
  </si>
  <si>
    <t>-2020932134</t>
  </si>
  <si>
    <t>Poznámka k položce:_x000D_
nápis osvětlený světlem určeným pro osvětlení venkovních prostor SŽ (předpis SŽDC E11) dle TNŽ 73 6390, směrnice SŽ č. 118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</si>
  <si>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16</t>
  </si>
  <si>
    <t>N3.1</t>
  </si>
  <si>
    <t>Osvětlený nápis oboustranný vč. dopravy na místo určení v obvodu OŘ Praha</t>
  </si>
  <si>
    <t>-770199693</t>
  </si>
  <si>
    <t>17</t>
  </si>
  <si>
    <t>N4-D</t>
  </si>
  <si>
    <t>Demontáž samostatného prosvětleného piktogramu „Železniční stanice-zastávka“ včetně odpojení od sítě, odvozu a likvidace odpadu</t>
  </si>
  <si>
    <t>1404109773</t>
  </si>
  <si>
    <t>18</t>
  </si>
  <si>
    <t>N4-M</t>
  </si>
  <si>
    <t>Montáž samostatného prosvětleného piktogramu „Železniční stanice-zastávka“</t>
  </si>
  <si>
    <t>377526180</t>
  </si>
  <si>
    <t>19</t>
  </si>
  <si>
    <t>N4</t>
  </si>
  <si>
    <t>Samostatný prosvětlený piktogram „Železniční stanice-zastávka“ jednostranný vč. dopravy na místo určení v obvodu OŘ Praha</t>
  </si>
  <si>
    <t>546988582</t>
  </si>
  <si>
    <t>Poznámka k položce:_x000D_
Piktogram Železniční stanice-zastávka“ - jeho vzor je umístěn v Příloze B TNŽ 73 6390, vychází ze směrnice SŽ č. 118 Grafického manuálu jednotného orientačního systému SŽ. dle TNŽ 73 6390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</si>
  <si>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20</t>
  </si>
  <si>
    <t>N4.1</t>
  </si>
  <si>
    <t>Samostatný prosvětlený piktogram „Železniční stanice-zastávka“ oboustranný vč. dopravy na místo určení v obvodu OŘ Praha</t>
  </si>
  <si>
    <t>-524719680</t>
  </si>
  <si>
    <t>Poznámka k položce:_x000D_
Piktogram Železniční stanice-zastávka“ - jeho vzor je umístěn v Příloze B TNŽ 73 6390, vychází ze směrnice SŽ č. 118 Grafického manuálu jednotného orientačního systému SŽ. dle TNŽ 73 6390  a grafického manuálu_x000D__x000D_
_x000D__x000D_
jedná se o kompletní provedení včetně světelných zdrojů,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</si>
  <si>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N4.4-D</t>
  </si>
  <si>
    <t>Demontáž krytu (plexiskla) piktogramu „Železniční stanice-zastávka“ včetně odvozu a likvidace odpadu</t>
  </si>
  <si>
    <t>-1479877537</t>
  </si>
  <si>
    <t>22</t>
  </si>
  <si>
    <t>N4.4-M</t>
  </si>
  <si>
    <t>Montáž krytu (plexiskla) piktogramu „Železniční stanice-zastávka“</t>
  </si>
  <si>
    <t>-1104268093</t>
  </si>
  <si>
    <t>23</t>
  </si>
  <si>
    <t>N4.4</t>
  </si>
  <si>
    <t>Náhradní kryt (plexisklo) piktogramu „Železniční stanice-zastávka“ vč. dopravy na místo určení v obvodu OŘ Praha</t>
  </si>
  <si>
    <t>378344829</t>
  </si>
  <si>
    <t xml:space="preserve">Poznámka k položce:_x000D_
Náhradní kryt (plexisklo) piktogramu "Železniční stanice-zastávka“ - jeho vzor je umístěn v Příloze B TNŽ 73 6390, vychází ze směrnice SŽ č. 118 Grafického manuálu jednotného orientačního systému SŽ. dle TNŽ 73 6390  a grafického manuálu_x000D_
</t>
  </si>
  <si>
    <t>002</t>
  </si>
  <si>
    <t>Orientační tabule</t>
  </si>
  <si>
    <t>24</t>
  </si>
  <si>
    <t>O1-D</t>
  </si>
  <si>
    <t>Demontáž směrové tabule jízdy vlaků včetně odvozu a likvidace odpadu</t>
  </si>
  <si>
    <t>-1010000593</t>
  </si>
  <si>
    <t>25</t>
  </si>
  <si>
    <t>O1-M1</t>
  </si>
  <si>
    <t>Montáž směrové tabule jízdy vlaků na pozemní objekt</t>
  </si>
  <si>
    <t>902929552</t>
  </si>
  <si>
    <t>26</t>
  </si>
  <si>
    <t>O1-M2</t>
  </si>
  <si>
    <t>Montáž směrové tabule jízdy vlaků mimo pozemní objekt (samostatně stojící)</t>
  </si>
  <si>
    <t>-1671768342</t>
  </si>
  <si>
    <t>27</t>
  </si>
  <si>
    <t>O1</t>
  </si>
  <si>
    <t>Směrová tabule jízdy vlaků jednostranná vč. dopravy na místo určení v obvodu OŘ Praha</t>
  </si>
  <si>
    <t>309114655</t>
  </si>
  <si>
    <t>Poznámka k položce:_x000D_
provedeny budou dle směrnice SŽ č. 118, grafického manuálu ke směrnici č. 118 a dle TNŽ 73 6390_x000D_
_x000D_
jedná se o kompletní provedení,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</si>
  <si>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28</t>
  </si>
  <si>
    <t>O1.1</t>
  </si>
  <si>
    <t>Směrová tabule jízdy vlaků oboustranná vč. dopravy na místo určení v obvodu OŘ Praha</t>
  </si>
  <si>
    <t>636515961</t>
  </si>
  <si>
    <t>29</t>
  </si>
  <si>
    <t>O2-D</t>
  </si>
  <si>
    <t>Demontáž piktogramu včetně odvozu a likvidace odpadu</t>
  </si>
  <si>
    <t>544929412</t>
  </si>
  <si>
    <t>30</t>
  </si>
  <si>
    <t>O2-M1</t>
  </si>
  <si>
    <t>Montáž piktogramu na pozemní objekt</t>
  </si>
  <si>
    <t>-1880823460</t>
  </si>
  <si>
    <t>31</t>
  </si>
  <si>
    <t>O2-M2</t>
  </si>
  <si>
    <t>Montáž piktogramu mimo pozemní objekt (samostatně stojící)</t>
  </si>
  <si>
    <t>669313470</t>
  </si>
  <si>
    <t>Poznámka k položce:_x000D_
Jedná se o kompletní montáž na jakoukoliv konstrukci či umístění mimo pozemní objekt, tzn. včetně případných výkopů, řezání, sbíjení, betonování, úpravy povrchů do původního stavu, chemických kotev, montáže konzol, sloupků,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</si>
  <si>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32</t>
  </si>
  <si>
    <t>O2</t>
  </si>
  <si>
    <t>Piktogram jednostranný vč. dopravy na místo určení v obvodu OŘ Praha</t>
  </si>
  <si>
    <t>895428100</t>
  </si>
  <si>
    <t>Poznámka k položce:_x000D_
provedeny budou dle směrnice SŽ č. 118, grafického manuálu ke směrnici č. 118 a dle TNŽ 73 6390_x000D_
_x000D_
jedná se o kompletní provedení, jde o samostatný piktogram se samostatným rámečkem. V případě prvku s více piktogramy v řadě se jedná o  jednostrannou jednořádkovou tabuli,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</si>
  <si>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33</t>
  </si>
  <si>
    <t>O2.1</t>
  </si>
  <si>
    <t>Piktogram oboustranný vč. dopravy na místo určení v obvodu OŘ Praha</t>
  </si>
  <si>
    <t>-626805344</t>
  </si>
  <si>
    <t>Poznámka k položce:_x000D_
provedeny budou dle směrnice SŽ č. 118, grafického manuálu ke směrnici č. 118 a dle TNŽ 73 6390_x000D_
_x000D_
jedná se o kompletní provedení, jde o samostatný piktogram se samostatným rámečkem. V případě prvku s více piktogramy v řadě se jedná o  oboustrannou jednořádkovou tabuli, součástí položky je i zpracování a odevzdání podrobné výrobní dokumentace každého prvku a jeho uchycení včetně podrobného výpisu úchytných a ostatních pomocných konstrukcí s uvedením hmotnosti každého jednotlivého prvku a pomocných úchytných konstrukcí</t>
  </si>
  <si>
    <t>34</t>
  </si>
  <si>
    <t>O3-D</t>
  </si>
  <si>
    <t>Demontáž jednořádkové orientační tabule včetně odvozu a likvidace odpadu</t>
  </si>
  <si>
    <t>1563193639</t>
  </si>
  <si>
    <t>Poznámka k položce:_x000D_
Součástí ceny demontáže jsou i veškeré paušální výdaje za možné vedlejší náklady související s odstraněním konkrétního prvku,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</si>
  <si>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35</t>
  </si>
  <si>
    <t>O3-M1</t>
  </si>
  <si>
    <t>Montáž jednořádkové orientační tabule na pozemní objekt</t>
  </si>
  <si>
    <t>1326255671</t>
  </si>
  <si>
    <t>36</t>
  </si>
  <si>
    <t>O3-M2</t>
  </si>
  <si>
    <t>Montáž jednořádkové orientační tabule mimo pozemní objekt (samostatně stojící)</t>
  </si>
  <si>
    <t>162189353</t>
  </si>
  <si>
    <t>37</t>
  </si>
  <si>
    <t>O3</t>
  </si>
  <si>
    <t>Jednořádková orientační tabule jednostranná vč. dopravy na místo určení v obvodu OŘ Praha</t>
  </si>
  <si>
    <t>112186248</t>
  </si>
  <si>
    <t>38</t>
  </si>
  <si>
    <t>O3.1</t>
  </si>
  <si>
    <t>Jednořádková orientační tabule oboustranná vč. dopravy na místo určení v obvodu OŘ Praha</t>
  </si>
  <si>
    <t>-1245573298</t>
  </si>
  <si>
    <t>39</t>
  </si>
  <si>
    <t>O4-D</t>
  </si>
  <si>
    <t>Demontáž dvouřádkové orientační tabule včetně odvozu a likvidace odpadu</t>
  </si>
  <si>
    <t>-1481890184</t>
  </si>
  <si>
    <t>40</t>
  </si>
  <si>
    <t>O4-M1</t>
  </si>
  <si>
    <t>Montáž dvouřádkové orientační tabule na pozemní objekt</t>
  </si>
  <si>
    <t>248078332</t>
  </si>
  <si>
    <t>41</t>
  </si>
  <si>
    <t>O4-M2</t>
  </si>
  <si>
    <t>Montáž dvouřádkové orientační tabule mimo pozemní objekt (samostatně stojící)</t>
  </si>
  <si>
    <t>998334816</t>
  </si>
  <si>
    <t>42</t>
  </si>
  <si>
    <t>O4</t>
  </si>
  <si>
    <t>Dvouřádková orientační tabule jednostranná vč. dopravy na místo určení v obvodu OŘ Praha</t>
  </si>
  <si>
    <t>-351462021</t>
  </si>
  <si>
    <t>43</t>
  </si>
  <si>
    <t>O4.1</t>
  </si>
  <si>
    <t>Dvouřádková orientační tabule oboustranná vč. dopravy na místo určení v obvodu OŘ Praha</t>
  </si>
  <si>
    <t>2136462755</t>
  </si>
  <si>
    <t>44</t>
  </si>
  <si>
    <t>O5-D</t>
  </si>
  <si>
    <t>Demontáž víceřádkové textové tabule včetně odvozu a likvidace odpadu</t>
  </si>
  <si>
    <t>1247172470</t>
  </si>
  <si>
    <t>45</t>
  </si>
  <si>
    <t>O5-M1</t>
  </si>
  <si>
    <t>Montáž víceřádkové textové tabule na pozemní objekt</t>
  </si>
  <si>
    <t>87956110</t>
  </si>
  <si>
    <t>Poznámka k položce:_x000D_
Jedná se o kompletní montáž na jakoukoliv konstrukci či umístění na pozemní objekt, tzn. včetně případných, řezání, sbíjení,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</si>
  <si>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46</t>
  </si>
  <si>
    <t>O5-M2</t>
  </si>
  <si>
    <t>Montáž víceřádkové textové tabule mimo pozemní objekt (samostatně stojící)</t>
  </si>
  <si>
    <t>1176847767</t>
  </si>
  <si>
    <t>47</t>
  </si>
  <si>
    <t>O5</t>
  </si>
  <si>
    <t>Víceřádková textová tabule jednostranná vč. dopravy na místo určení v obvodu OŘ Praha</t>
  </si>
  <si>
    <t>-1016086691</t>
  </si>
  <si>
    <t>48</t>
  </si>
  <si>
    <t>O5.1</t>
  </si>
  <si>
    <t>Víceřádková textová tabule oboustranná vč. dopravy na místo určení v obvodu OŘ Praha</t>
  </si>
  <si>
    <t>1468452846</t>
  </si>
  <si>
    <t>003</t>
  </si>
  <si>
    <t>Tabule sektorů a číslování kolejí</t>
  </si>
  <si>
    <t>49</t>
  </si>
  <si>
    <t>S1-D</t>
  </si>
  <si>
    <t>Demontáž tabule pro číslování kolejí včetně odvozu a likvidace odpadu</t>
  </si>
  <si>
    <t>-1422983647</t>
  </si>
  <si>
    <t>50</t>
  </si>
  <si>
    <t>S1-M</t>
  </si>
  <si>
    <t>Montáž tabule pro číslování kolejí</t>
  </si>
  <si>
    <t>-1167151686</t>
  </si>
  <si>
    <t xml:space="preserve"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aj._x000D_
</t>
  </si>
  <si>
    <t>51</t>
  </si>
  <si>
    <t>S1</t>
  </si>
  <si>
    <t>Tabule pro číslování kolejí jednostranná vč. dopravy na místo určení v obvodu OŘ Praha</t>
  </si>
  <si>
    <t>-455018102</t>
  </si>
  <si>
    <t>52</t>
  </si>
  <si>
    <t>S1.1</t>
  </si>
  <si>
    <t>Tabule pro číslování kolejí oboustranná vč. dopravy na místo určení v obvodu OŘ Praha</t>
  </si>
  <si>
    <t>645133429</t>
  </si>
  <si>
    <t>53</t>
  </si>
  <si>
    <t>S2-D</t>
  </si>
  <si>
    <t>Demontáž tabule pro značení sektorů včetně odvozu a likvidace odpadu</t>
  </si>
  <si>
    <t>1890427086</t>
  </si>
  <si>
    <t>54</t>
  </si>
  <si>
    <t>S2-M</t>
  </si>
  <si>
    <t>Montáž tabule pro značení sektorů</t>
  </si>
  <si>
    <t>272733622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</si>
  <si>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</si>
  <si>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55</t>
  </si>
  <si>
    <t>S2</t>
  </si>
  <si>
    <t>Tabule pro značení sektorů jednostranná vč. dopravy na místo určení v obvodu OŘ Praha</t>
  </si>
  <si>
    <t>1026264842</t>
  </si>
  <si>
    <t>56</t>
  </si>
  <si>
    <t>S2.1</t>
  </si>
  <si>
    <t>Tabule pro značení sektorů oboustranná vč. dopravy na místo určení v obvodu OŘ Praha</t>
  </si>
  <si>
    <t>-1596994276</t>
  </si>
  <si>
    <t>57</t>
  </si>
  <si>
    <t>S3-D</t>
  </si>
  <si>
    <t>Demontáž tabule pro značení sektorů a kolejí v podchodech a nadchodech včetně odvozu a likvidace odpadu</t>
  </si>
  <si>
    <t>1887709605</t>
  </si>
  <si>
    <t>58</t>
  </si>
  <si>
    <t>S3-M</t>
  </si>
  <si>
    <t>Montáž tabule pro značení sektorů a kolejí v podchodech a nadchodech</t>
  </si>
  <si>
    <t>1276877167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</si>
  <si>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</si>
  <si>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59</t>
  </si>
  <si>
    <t>S3</t>
  </si>
  <si>
    <t>Tabule pro značení sektorů a kolejí v podchodech a nadchodech jednostranná vč. dopravy na místo určení v obvodu OŘ Praha</t>
  </si>
  <si>
    <t>-749105374</t>
  </si>
  <si>
    <t>60</t>
  </si>
  <si>
    <t>S3.1</t>
  </si>
  <si>
    <t>Tabule pro značení sektorů a kolejí v podchodech a nadchodech oboustranná vč. dopravy na místo určení v obvodu OŘ Praha</t>
  </si>
  <si>
    <t>-438251746</t>
  </si>
  <si>
    <t>004</t>
  </si>
  <si>
    <t>Hmatové orientační prvky</t>
  </si>
  <si>
    <t>61</t>
  </si>
  <si>
    <t>H1-D</t>
  </si>
  <si>
    <t>Demontáž hmatného štítku v Braillově písmu s číslem nástupiště včetně odvozu a likvidace odpadu</t>
  </si>
  <si>
    <t>-718602122</t>
  </si>
  <si>
    <t>Poznámka k položce:_x000D_
Součástí ceny demontáže jsou i veškeré paušální výdaje za možné vedlejší náklady související s odstraněním konkrétního prvku, jako např. náklady na náhradní připojení energií,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</si>
  <si>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62</t>
  </si>
  <si>
    <t>H1-M</t>
  </si>
  <si>
    <t>Montáž hmatného štítku v Braillově písmu s číslem nástupiště</t>
  </si>
  <si>
    <t>-1831049836</t>
  </si>
  <si>
    <t>Poznámka k položce:_x000D_
Jedná se o kompletní montáž na jakoukoliv konstrukci či umístění_x000D_
_x000D_
Součástí ceny montáže jsou i veškeré paušální výdaje za možné vedlejší náklady související s instalací konkrétního prvku, jako např. náklady na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</si>
  <si>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63</t>
  </si>
  <si>
    <t>H1</t>
  </si>
  <si>
    <t>Hmatné štítky v Braillově písmu s číslem nástupiště vč. dopravy na místo určení v obvodu OŘ Praha</t>
  </si>
  <si>
    <t>-1155168348</t>
  </si>
  <si>
    <t>Poznámka k položce:_x000D_
provedeny budou dle směrnice SŽ č. 118, grafického manuálu ke směrnici č. 118 a dle TNŽ 73 6390_x000D_
_x000D_
jedná se o kompletní provedení včetně samolepící plochy</t>
  </si>
  <si>
    <t>64</t>
  </si>
  <si>
    <t>H2-D</t>
  </si>
  <si>
    <t>Demontáž hmatných štítků s prismatickým písmem a zároveň s Braillovým písmem s informací o rozvržení sektorů na nástupišti včetně odvozu a likvidace odpadu</t>
  </si>
  <si>
    <t>1183620622</t>
  </si>
  <si>
    <t>65</t>
  </si>
  <si>
    <t>H2-M</t>
  </si>
  <si>
    <t>Montáž hmatných štítků s prismatickým písmem a zároveň s Braillovým písmem s informací o rozvržení sektorů na nástupišti</t>
  </si>
  <si>
    <t>-1347009010</t>
  </si>
  <si>
    <t>Poznámka k položce:_x000D_
Jedná se o kompletní montáž na jakoukoliv konstrukci či umístění._x000D_
_x000D_
Součástí ceny montáže jsou i veškeré paušální výdaje za možné vedlejší náklady související s instalací konkrétního prvku, jako např. náklady na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</si>
  <si>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66</t>
  </si>
  <si>
    <t>H2</t>
  </si>
  <si>
    <t>Hmatné štítky s prismatickým písmem a zároveň s Braillovým písmem s informací o rozvržení sektorů na nástupišti vč. dopravy na místo určení v obvodu OŘ Praha</t>
  </si>
  <si>
    <t>1995686821</t>
  </si>
  <si>
    <t>67</t>
  </si>
  <si>
    <t>H3-D</t>
  </si>
  <si>
    <t>Demontáž hmatného štítku s informací o druhu WC včetně odvozu a likvidace odpadu</t>
  </si>
  <si>
    <t>-1655945577</t>
  </si>
  <si>
    <t>68</t>
  </si>
  <si>
    <t>H3-M</t>
  </si>
  <si>
    <t>Montáž hmatného štítku s informací o druhu WC</t>
  </si>
  <si>
    <t>455115679</t>
  </si>
  <si>
    <t>69</t>
  </si>
  <si>
    <t>H3</t>
  </si>
  <si>
    <t>Hmatné štítky s informací o druhu WC vč. dopravy na místo určení v obvodu OŘ Praha</t>
  </si>
  <si>
    <t>952692520</t>
  </si>
  <si>
    <t>70</t>
  </si>
  <si>
    <t>H4-D</t>
  </si>
  <si>
    <t>Demontáž hmatného štítku označující samostatnou místnost s přebalovacím pultem včetně odvozu a likvidace odpadu</t>
  </si>
  <si>
    <t>-845176384</t>
  </si>
  <si>
    <t>71</t>
  </si>
  <si>
    <t>H4-M</t>
  </si>
  <si>
    <t>Montáž hmatného štítku označující samostatnou místnost s přebalovacím pultem</t>
  </si>
  <si>
    <t>-170619736</t>
  </si>
  <si>
    <t>72</t>
  </si>
  <si>
    <t>H4</t>
  </si>
  <si>
    <t>Hmatný štítek označující samostatnou místnost s přebalovacím pultem vč. dopravy na místo určení v obvodu OŘ Praha</t>
  </si>
  <si>
    <t>925626715</t>
  </si>
  <si>
    <t>005</t>
  </si>
  <si>
    <t>Úchytné a pomocné prvky</t>
  </si>
  <si>
    <t>73</t>
  </si>
  <si>
    <t>U1</t>
  </si>
  <si>
    <t>Objímka kompletní do 80mm vč. dopravy na místo určení v obvodu OŘ Praha</t>
  </si>
  <si>
    <t>883150129</t>
  </si>
  <si>
    <t>74</t>
  </si>
  <si>
    <t>U11</t>
  </si>
  <si>
    <t>Objímka kompletní nad 80mm do 200mm vč. dopravy na místo určení v obvodu OŘ Praha</t>
  </si>
  <si>
    <t>1985691692</t>
  </si>
  <si>
    <t>75</t>
  </si>
  <si>
    <t>U2</t>
  </si>
  <si>
    <t>Tyč ke kotvení Pz průměr do 70mm, tl. do 3,2mm, bezešvá hladká vč. dopravy na místo určení v obvodu OŘ Praha</t>
  </si>
  <si>
    <t>12447612</t>
  </si>
  <si>
    <t>76</t>
  </si>
  <si>
    <t>U5</t>
  </si>
  <si>
    <t>Tyč ke kotvení Pz průměr 108mm, tl. 5mm, bezešvá hladká vč. dopravy na místo určení v obvodu OŘ Praha</t>
  </si>
  <si>
    <t>200717110</t>
  </si>
  <si>
    <t>77</t>
  </si>
  <si>
    <t>U4</t>
  </si>
  <si>
    <t>Ostatní atypické Pz úchytné, kotevní a pomocné prvky vč. dopravy na místo určení v obvodu OŘ Praha</t>
  </si>
  <si>
    <t>kg</t>
  </si>
  <si>
    <t>537067339</t>
  </si>
  <si>
    <t>006</t>
  </si>
  <si>
    <t>Samolepící značení</t>
  </si>
  <si>
    <t>78</t>
  </si>
  <si>
    <t>Z1-D</t>
  </si>
  <si>
    <t>Demontáž samolepícího značení včetně možného piktogramu či jiné grafiky, jakékoliv barevnosti a případných reflexních prvků včetně odvozu a likvidace odpadu</t>
  </si>
  <si>
    <t>908219971</t>
  </si>
  <si>
    <t>79</t>
  </si>
  <si>
    <t>Z1-M</t>
  </si>
  <si>
    <t>Montáž samolepícího značení včetně možného piktogramu či jiné grafiky, označení prostor a zařízení jakékoliv barevnosti a případných reflexních prvků</t>
  </si>
  <si>
    <t>-1998271254</t>
  </si>
  <si>
    <t>Poznámka k položce:_x000D_
Jedná se o kompletní montáž na jakoukoliv konstrukci či umístění včetně přípravy podkladu pro nalepení, odmaštění aj._x000D_
_x000D_
Součástí ceny montáže jsou i veškeré paušální výdaje za možné vedlejší náklady související s instalací konkrétního prvku,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náklady za výškové práce do 4m - použití žebříku, plošiny nebo lešení či jiného zařízení pro práci ve výškách do 4m včetně jejich příslušenství a zabezpečení, v případě nutnosti vytyčení a zabezpečení inž. sítí, koordinace s ostatními profesemi, stavbami a správci dotčených zařízení, přesun stavebních kapacit, doprava zaměstnanců aj.</t>
  </si>
  <si>
    <t>80</t>
  </si>
  <si>
    <t>Z1</t>
  </si>
  <si>
    <t>Samolepící značení, označení prostor a zařízení včetně možného piktogramu či jiné grafiky, jakékoliv barevnosti a případných reflexních prvků vč. dopravy na místo určení v obvodu OŘ Praha</t>
  </si>
  <si>
    <t>-1277735345</t>
  </si>
  <si>
    <t>007</t>
  </si>
  <si>
    <t>Přípravné a projekční práce</t>
  </si>
  <si>
    <t>81</t>
  </si>
  <si>
    <t>P1</t>
  </si>
  <si>
    <t>Vypracování návrhu orientačního a informačního systému ve stanici včetně dopravy na místo určení v obvodu OŘ Praha</t>
  </si>
  <si>
    <t>žst</t>
  </si>
  <si>
    <t>-444251815</t>
  </si>
  <si>
    <t>Poznámka k položce:_x000D_
Jedná se o vypracování detailního návrhu umístění jednotlivých prvků orientačního a informačního systému ve stanici tak, aby odpovídalo podmínkám daných zejména směrnicí SM118. Zpracování bude provedeno pouze při výslovné žádosti a potřeby objednatele.</t>
  </si>
  <si>
    <t>008</t>
  </si>
  <si>
    <t>Výškové práce</t>
  </si>
  <si>
    <t>82</t>
  </si>
  <si>
    <t>D2</t>
  </si>
  <si>
    <t>Příplatek za výškové práce nad 4m - použití plošiny nebo lešení</t>
  </si>
  <si>
    <t>-657052259</t>
  </si>
  <si>
    <t>Poznámka k položce:_x000D_
Jedná se o příplatek za výškové práce nad 4m - použití žebříku, plošiny, jeřábu nebo lešení či jiného zařízení pro práci ve výškách nad 4m včetně jejich příslušenství a zabezpečení</t>
  </si>
  <si>
    <t>Individuální kalkulace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</si>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</sst>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108</xdr:row>
      <xdr:rowOff>0</xdr:rowOff>
    </xdr:from>
    <xdr:to>
      <xdr:col>9</xdr:col>
      <xdr:colOff>1216025</xdr:colOff>
      <xdr:row>112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76" t="s">
        <v>14</v>
      </c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R5" s="15"/>
      <c r="BE5" s="173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77" t="s">
        <v>17</v>
      </c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R6" s="15"/>
      <c r="BE6" s="174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74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74"/>
      <c r="BS8" s="12" t="s">
        <v>6</v>
      </c>
    </row>
    <row r="9" spans="1:74" ht="14.45" customHeight="1">
      <c r="B9" s="15"/>
      <c r="AR9" s="15"/>
      <c r="BE9" s="174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74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74"/>
      <c r="BS11" s="12" t="s">
        <v>6</v>
      </c>
    </row>
    <row r="12" spans="1:74" ht="6.95" customHeight="1">
      <c r="B12" s="15"/>
      <c r="AR12" s="15"/>
      <c r="BE12" s="174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74"/>
      <c r="BS13" s="12" t="s">
        <v>6</v>
      </c>
    </row>
    <row r="14" spans="1:74" ht="12.75">
      <c r="B14" s="15"/>
      <c r="E14" s="178" t="s">
        <v>31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22" t="s">
        <v>28</v>
      </c>
      <c r="AN14" s="24" t="s">
        <v>31</v>
      </c>
      <c r="AR14" s="15"/>
      <c r="BE14" s="174"/>
      <c r="BS14" s="12" t="s">
        <v>6</v>
      </c>
    </row>
    <row r="15" spans="1:74" ht="6.95" customHeight="1">
      <c r="B15" s="15"/>
      <c r="AR15" s="15"/>
      <c r="BE15" s="174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74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74"/>
      <c r="BS17" s="12" t="s">
        <v>34</v>
      </c>
    </row>
    <row r="18" spans="2:71" ht="6.95" customHeight="1">
      <c r="B18" s="15"/>
      <c r="AR18" s="15"/>
      <c r="BE18" s="174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74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74"/>
      <c r="BS20" s="12" t="s">
        <v>34</v>
      </c>
    </row>
    <row r="21" spans="2:71" ht="6.95" customHeight="1">
      <c r="B21" s="15"/>
      <c r="AR21" s="15"/>
      <c r="BE21" s="174"/>
    </row>
    <row r="22" spans="2:71" ht="12" customHeight="1">
      <c r="B22" s="15"/>
      <c r="D22" s="22" t="s">
        <v>37</v>
      </c>
      <c r="AR22" s="15"/>
      <c r="BE22" s="174"/>
    </row>
    <row r="23" spans="2:71" ht="16.5" customHeight="1">
      <c r="B23" s="15"/>
      <c r="E23" s="180" t="s">
        <v>1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R23" s="15"/>
      <c r="BE23" s="174"/>
    </row>
    <row r="24" spans="2:71" ht="6.95" customHeight="1">
      <c r="B24" s="15"/>
      <c r="AR24" s="15"/>
      <c r="BE24" s="174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74"/>
    </row>
    <row r="26" spans="2:71" s="1" customFormat="1" ht="25.9" customHeight="1">
      <c r="B26" s="27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1">
        <f>ROUND(AG94,2)</f>
        <v>0</v>
      </c>
      <c r="AL26" s="182"/>
      <c r="AM26" s="182"/>
      <c r="AN26" s="182"/>
      <c r="AO26" s="182"/>
      <c r="AR26" s="27"/>
      <c r="BE26" s="174"/>
    </row>
    <row r="27" spans="2:71" s="1" customFormat="1" ht="6.95" customHeight="1">
      <c r="B27" s="27"/>
      <c r="AR27" s="27"/>
      <c r="BE27" s="174"/>
    </row>
    <row r="28" spans="2:71" s="1" customFormat="1" ht="12.75">
      <c r="B28" s="27"/>
      <c r="L28" s="183" t="s">
        <v>39</v>
      </c>
      <c r="M28" s="183"/>
      <c r="N28" s="183"/>
      <c r="O28" s="183"/>
      <c r="P28" s="183"/>
      <c r="W28" s="183" t="s">
        <v>40</v>
      </c>
      <c r="X28" s="183"/>
      <c r="Y28" s="183"/>
      <c r="Z28" s="183"/>
      <c r="AA28" s="183"/>
      <c r="AB28" s="183"/>
      <c r="AC28" s="183"/>
      <c r="AD28" s="183"/>
      <c r="AE28" s="183"/>
      <c r="AK28" s="183" t="s">
        <v>41</v>
      </c>
      <c r="AL28" s="183"/>
      <c r="AM28" s="183"/>
      <c r="AN28" s="183"/>
      <c r="AO28" s="183"/>
      <c r="AR28" s="27"/>
      <c r="BE28" s="174"/>
    </row>
    <row r="29" spans="2:71" s="2" customFormat="1" ht="14.45" customHeight="1">
      <c r="B29" s="31"/>
      <c r="D29" s="22" t="s">
        <v>42</v>
      </c>
      <c r="F29" s="22" t="s">
        <v>43</v>
      </c>
      <c r="L29" s="168">
        <v>0.21</v>
      </c>
      <c r="M29" s="167"/>
      <c r="N29" s="167"/>
      <c r="O29" s="167"/>
      <c r="P29" s="167"/>
      <c r="W29" s="166">
        <f>ROUND(AZ94, 2)</f>
        <v>0</v>
      </c>
      <c r="X29" s="167"/>
      <c r="Y29" s="167"/>
      <c r="Z29" s="167"/>
      <c r="AA29" s="167"/>
      <c r="AB29" s="167"/>
      <c r="AC29" s="167"/>
      <c r="AD29" s="167"/>
      <c r="AE29" s="167"/>
      <c r="AK29" s="166">
        <f>ROUND(AV94, 2)</f>
        <v>0</v>
      </c>
      <c r="AL29" s="167"/>
      <c r="AM29" s="167"/>
      <c r="AN29" s="167"/>
      <c r="AO29" s="167"/>
      <c r="AR29" s="31"/>
      <c r="BE29" s="175"/>
    </row>
    <row r="30" spans="2:71" s="2" customFormat="1" ht="14.45" customHeight="1">
      <c r="B30" s="31"/>
      <c r="F30" s="22" t="s">
        <v>44</v>
      </c>
      <c r="L30" s="168">
        <v>0.12</v>
      </c>
      <c r="M30" s="167"/>
      <c r="N30" s="167"/>
      <c r="O30" s="167"/>
      <c r="P30" s="167"/>
      <c r="W30" s="166">
        <f>ROUND(BA94, 2)</f>
        <v>0</v>
      </c>
      <c r="X30" s="167"/>
      <c r="Y30" s="167"/>
      <c r="Z30" s="167"/>
      <c r="AA30" s="167"/>
      <c r="AB30" s="167"/>
      <c r="AC30" s="167"/>
      <c r="AD30" s="167"/>
      <c r="AE30" s="167"/>
      <c r="AK30" s="166">
        <f>ROUND(AW94, 2)</f>
        <v>0</v>
      </c>
      <c r="AL30" s="167"/>
      <c r="AM30" s="167"/>
      <c r="AN30" s="167"/>
      <c r="AO30" s="167"/>
      <c r="AR30" s="31"/>
      <c r="BE30" s="175"/>
    </row>
    <row r="31" spans="2:71" s="2" customFormat="1" ht="14.45" hidden="1" customHeight="1">
      <c r="B31" s="31"/>
      <c r="F31" s="22" t="s">
        <v>45</v>
      </c>
      <c r="L31" s="168">
        <v>0.21</v>
      </c>
      <c r="M31" s="167"/>
      <c r="N31" s="167"/>
      <c r="O31" s="167"/>
      <c r="P31" s="167"/>
      <c r="W31" s="166">
        <f>ROUND(BB94, 2)</f>
        <v>0</v>
      </c>
      <c r="X31" s="167"/>
      <c r="Y31" s="167"/>
      <c r="Z31" s="167"/>
      <c r="AA31" s="167"/>
      <c r="AB31" s="167"/>
      <c r="AC31" s="167"/>
      <c r="AD31" s="167"/>
      <c r="AE31" s="167"/>
      <c r="AK31" s="166">
        <v>0</v>
      </c>
      <c r="AL31" s="167"/>
      <c r="AM31" s="167"/>
      <c r="AN31" s="167"/>
      <c r="AO31" s="167"/>
      <c r="AR31" s="31"/>
      <c r="BE31" s="175"/>
    </row>
    <row r="32" spans="2:71" s="2" customFormat="1" ht="14.45" hidden="1" customHeight="1">
      <c r="B32" s="31"/>
      <c r="F32" s="22" t="s">
        <v>46</v>
      </c>
      <c r="L32" s="168">
        <v>0.12</v>
      </c>
      <c r="M32" s="167"/>
      <c r="N32" s="167"/>
      <c r="O32" s="167"/>
      <c r="P32" s="167"/>
      <c r="W32" s="166">
        <f>ROUND(BC94, 2)</f>
        <v>0</v>
      </c>
      <c r="X32" s="167"/>
      <c r="Y32" s="167"/>
      <c r="Z32" s="167"/>
      <c r="AA32" s="167"/>
      <c r="AB32" s="167"/>
      <c r="AC32" s="167"/>
      <c r="AD32" s="167"/>
      <c r="AE32" s="167"/>
      <c r="AK32" s="166">
        <v>0</v>
      </c>
      <c r="AL32" s="167"/>
      <c r="AM32" s="167"/>
      <c r="AN32" s="167"/>
      <c r="AO32" s="167"/>
      <c r="AR32" s="31"/>
      <c r="BE32" s="175"/>
    </row>
    <row r="33" spans="2:57" s="2" customFormat="1" ht="14.45" hidden="1" customHeight="1">
      <c r="B33" s="31"/>
      <c r="F33" s="22" t="s">
        <v>47</v>
      </c>
      <c r="L33" s="168">
        <v>0</v>
      </c>
      <c r="M33" s="167"/>
      <c r="N33" s="167"/>
      <c r="O33" s="167"/>
      <c r="P33" s="167"/>
      <c r="W33" s="166">
        <f>ROUND(BD94, 2)</f>
        <v>0</v>
      </c>
      <c r="X33" s="167"/>
      <c r="Y33" s="167"/>
      <c r="Z33" s="167"/>
      <c r="AA33" s="167"/>
      <c r="AB33" s="167"/>
      <c r="AC33" s="167"/>
      <c r="AD33" s="167"/>
      <c r="AE33" s="167"/>
      <c r="AK33" s="166">
        <v>0</v>
      </c>
      <c r="AL33" s="167"/>
      <c r="AM33" s="167"/>
      <c r="AN33" s="167"/>
      <c r="AO33" s="167"/>
      <c r="AR33" s="31"/>
      <c r="BE33" s="175"/>
    </row>
    <row r="34" spans="2:57" s="1" customFormat="1" ht="6.95" customHeight="1">
      <c r="B34" s="27"/>
      <c r="AR34" s="27"/>
      <c r="BE34" s="174"/>
    </row>
    <row r="35" spans="2:57" s="1" customFormat="1" ht="25.9" customHeight="1">
      <c r="B35" s="27"/>
      <c r="C35" s="32"/>
      <c r="D35" s="33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49</v>
      </c>
      <c r="U35" s="34"/>
      <c r="V35" s="34"/>
      <c r="W35" s="34"/>
      <c r="X35" s="169" t="s">
        <v>50</v>
      </c>
      <c r="Y35" s="170"/>
      <c r="Z35" s="170"/>
      <c r="AA35" s="170"/>
      <c r="AB35" s="170"/>
      <c r="AC35" s="34"/>
      <c r="AD35" s="34"/>
      <c r="AE35" s="34"/>
      <c r="AF35" s="34"/>
      <c r="AG35" s="34"/>
      <c r="AH35" s="34"/>
      <c r="AI35" s="34"/>
      <c r="AJ35" s="34"/>
      <c r="AK35" s="171">
        <f>SUM(AK26:AK33)</f>
        <v>0</v>
      </c>
      <c r="AL35" s="170"/>
      <c r="AM35" s="170"/>
      <c r="AN35" s="170"/>
      <c r="AO35" s="172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6" t="s">
        <v>51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52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7"/>
      <c r="D60" s="38" t="s">
        <v>53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53</v>
      </c>
      <c r="AI60" s="29"/>
      <c r="AJ60" s="29"/>
      <c r="AK60" s="29"/>
      <c r="AL60" s="29"/>
      <c r="AM60" s="38" t="s">
        <v>54</v>
      </c>
      <c r="AN60" s="29"/>
      <c r="AO60" s="29"/>
      <c r="AR60" s="27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7"/>
      <c r="D64" s="36" t="s">
        <v>55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56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7"/>
      <c r="D75" s="38" t="s">
        <v>53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53</v>
      </c>
      <c r="AI75" s="29"/>
      <c r="AJ75" s="29"/>
      <c r="AK75" s="29"/>
      <c r="AL75" s="29"/>
      <c r="AM75" s="38" t="s">
        <v>54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5" customHeight="1">
      <c r="B82" s="27"/>
      <c r="C82" s="16" t="s">
        <v>57</v>
      </c>
      <c r="AR82" s="27"/>
    </row>
    <row r="83" spans="1:90" s="1" customFormat="1" ht="6.95" customHeight="1">
      <c r="B83" s="27"/>
      <c r="AR83" s="27"/>
    </row>
    <row r="84" spans="1:90" s="3" customFormat="1" ht="12" customHeight="1">
      <c r="B84" s="43"/>
      <c r="C84" s="22" t="s">
        <v>13</v>
      </c>
      <c r="L84" s="3" t="str">
        <f>K5</f>
        <v>OR_PHA</v>
      </c>
      <c r="AR84" s="43"/>
    </row>
    <row r="85" spans="1:90" s="4" customFormat="1" ht="36.950000000000003" customHeight="1">
      <c r="B85" s="44"/>
      <c r="C85" s="45" t="s">
        <v>16</v>
      </c>
      <c r="L85" s="157" t="str">
        <f>K6</f>
        <v>Dodávka a osazování tabulí na označení stanic a zastávek včetně orientačních tabulí v obvodu OŘ PHA 2025</v>
      </c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  <c r="AC85" s="158"/>
      <c r="AD85" s="158"/>
      <c r="AE85" s="158"/>
      <c r="AF85" s="158"/>
      <c r="AG85" s="158"/>
      <c r="AH85" s="158"/>
      <c r="AI85" s="158"/>
      <c r="AJ85" s="158"/>
      <c r="AR85" s="44"/>
    </row>
    <row r="86" spans="1:90" s="1" customFormat="1" ht="6.95" customHeight="1">
      <c r="B86" s="27"/>
      <c r="AR86" s="27"/>
    </row>
    <row r="87" spans="1:90" s="1" customFormat="1" ht="12" customHeight="1">
      <c r="B87" s="27"/>
      <c r="C87" s="22" t="s">
        <v>20</v>
      </c>
      <c r="L87" s="46" t="str">
        <f>IF(K8="","",K8)</f>
        <v>obvod OŘ Praha</v>
      </c>
      <c r="AI87" s="22" t="s">
        <v>22</v>
      </c>
      <c r="AM87" s="159" t="str">
        <f>IF(AN8= "","",AN8)</f>
        <v>9. 11. 2023</v>
      </c>
      <c r="AN87" s="159"/>
      <c r="AR87" s="27"/>
    </row>
    <row r="88" spans="1:90" s="1" customFormat="1" ht="6.95" customHeight="1">
      <c r="B88" s="27"/>
      <c r="AR88" s="27"/>
    </row>
    <row r="89" spans="1:90" s="1" customFormat="1" ht="15.2" customHeight="1">
      <c r="B89" s="27"/>
      <c r="C89" s="22" t="s">
        <v>24</v>
      </c>
      <c r="L89" s="3" t="str">
        <f>IF(E11= "","",E11)</f>
        <v>Správa železnic, státní organizace</v>
      </c>
      <c r="AI89" s="22" t="s">
        <v>32</v>
      </c>
      <c r="AM89" s="160" t="str">
        <f>IF(E17="","",E17)</f>
        <v xml:space="preserve"> </v>
      </c>
      <c r="AN89" s="161"/>
      <c r="AO89" s="161"/>
      <c r="AP89" s="161"/>
      <c r="AR89" s="27"/>
      <c r="AS89" s="162" t="s">
        <v>58</v>
      </c>
      <c r="AT89" s="163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0" s="1" customFormat="1" ht="15.2" customHeight="1">
      <c r="B90" s="27"/>
      <c r="C90" s="22" t="s">
        <v>30</v>
      </c>
      <c r="L90" s="3" t="str">
        <f>IF(E14= "Vyplň údaj","",E14)</f>
        <v/>
      </c>
      <c r="AI90" s="22" t="s">
        <v>35</v>
      </c>
      <c r="AM90" s="160" t="str">
        <f>IF(E20="","",E20)</f>
        <v>L. Ulrich, DiS.</v>
      </c>
      <c r="AN90" s="161"/>
      <c r="AO90" s="161"/>
      <c r="AP90" s="161"/>
      <c r="AR90" s="27"/>
      <c r="AS90" s="164"/>
      <c r="AT90" s="165"/>
      <c r="BD90" s="51"/>
    </row>
    <row r="91" spans="1:90" s="1" customFormat="1" ht="10.9" customHeight="1">
      <c r="B91" s="27"/>
      <c r="AR91" s="27"/>
      <c r="AS91" s="164"/>
      <c r="AT91" s="165"/>
      <c r="BD91" s="51"/>
    </row>
    <row r="92" spans="1:90" s="1" customFormat="1" ht="29.25" customHeight="1">
      <c r="B92" s="27"/>
      <c r="C92" s="147" t="s">
        <v>59</v>
      </c>
      <c r="D92" s="148"/>
      <c r="E92" s="148"/>
      <c r="F92" s="148"/>
      <c r="G92" s="148"/>
      <c r="H92" s="52"/>
      <c r="I92" s="149" t="s">
        <v>60</v>
      </c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50" t="s">
        <v>61</v>
      </c>
      <c r="AH92" s="148"/>
      <c r="AI92" s="148"/>
      <c r="AJ92" s="148"/>
      <c r="AK92" s="148"/>
      <c r="AL92" s="148"/>
      <c r="AM92" s="148"/>
      <c r="AN92" s="149" t="s">
        <v>62</v>
      </c>
      <c r="AO92" s="148"/>
      <c r="AP92" s="151"/>
      <c r="AQ92" s="53" t="s">
        <v>63</v>
      </c>
      <c r="AR92" s="27"/>
      <c r="AS92" s="54" t="s">
        <v>64</v>
      </c>
      <c r="AT92" s="55" t="s">
        <v>65</v>
      </c>
      <c r="AU92" s="55" t="s">
        <v>66</v>
      </c>
      <c r="AV92" s="55" t="s">
        <v>67</v>
      </c>
      <c r="AW92" s="55" t="s">
        <v>68</v>
      </c>
      <c r="AX92" s="55" t="s">
        <v>69</v>
      </c>
      <c r="AY92" s="55" t="s">
        <v>70</v>
      </c>
      <c r="AZ92" s="55" t="s">
        <v>71</v>
      </c>
      <c r="BA92" s="55" t="s">
        <v>72</v>
      </c>
      <c r="BB92" s="55" t="s">
        <v>73</v>
      </c>
      <c r="BC92" s="55" t="s">
        <v>74</v>
      </c>
      <c r="BD92" s="56" t="s">
        <v>75</v>
      </c>
    </row>
    <row r="93" spans="1:90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0" s="5" customFormat="1" ht="32.450000000000003" customHeight="1">
      <c r="B94" s="58"/>
      <c r="C94" s="59" t="s">
        <v>76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55">
        <f>ROUND(AG95,2)</f>
        <v>0</v>
      </c>
      <c r="AH94" s="155"/>
      <c r="AI94" s="155"/>
      <c r="AJ94" s="155"/>
      <c r="AK94" s="155"/>
      <c r="AL94" s="155"/>
      <c r="AM94" s="155"/>
      <c r="AN94" s="156">
        <f>SUM(AG94,AT94)</f>
        <v>0</v>
      </c>
      <c r="AO94" s="156"/>
      <c r="AP94" s="156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77</v>
      </c>
      <c r="BT94" s="67" t="s">
        <v>78</v>
      </c>
      <c r="BV94" s="67" t="s">
        <v>79</v>
      </c>
      <c r="BW94" s="67" t="s">
        <v>5</v>
      </c>
      <c r="BX94" s="67" t="s">
        <v>80</v>
      </c>
      <c r="CL94" s="67" t="s">
        <v>1</v>
      </c>
    </row>
    <row r="95" spans="1:90" s="6" customFormat="1" ht="50.25" customHeight="1">
      <c r="A95" s="68" t="s">
        <v>81</v>
      </c>
      <c r="B95" s="69"/>
      <c r="C95" s="70"/>
      <c r="D95" s="154" t="s">
        <v>14</v>
      </c>
      <c r="E95" s="154"/>
      <c r="F95" s="154"/>
      <c r="G95" s="154"/>
      <c r="H95" s="154"/>
      <c r="I95" s="71"/>
      <c r="J95" s="154" t="s">
        <v>17</v>
      </c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152">
        <f>'OR_PHA - Dodávka a osazov...'!J28</f>
        <v>0</v>
      </c>
      <c r="AH95" s="153"/>
      <c r="AI95" s="153"/>
      <c r="AJ95" s="153"/>
      <c r="AK95" s="153"/>
      <c r="AL95" s="153"/>
      <c r="AM95" s="153"/>
      <c r="AN95" s="152">
        <f>SUM(AG95,AT95)</f>
        <v>0</v>
      </c>
      <c r="AO95" s="153"/>
      <c r="AP95" s="153"/>
      <c r="AQ95" s="72" t="s">
        <v>82</v>
      </c>
      <c r="AR95" s="69"/>
      <c r="AS95" s="73">
        <v>0</v>
      </c>
      <c r="AT95" s="74">
        <f>ROUND(SUM(AV95:AW95),2)</f>
        <v>0</v>
      </c>
      <c r="AU95" s="75">
        <f>'OR_PHA - Dodávka a osazov...'!P120</f>
        <v>0</v>
      </c>
      <c r="AV95" s="74">
        <f>'OR_PHA - Dodávka a osazov...'!J31</f>
        <v>0</v>
      </c>
      <c r="AW95" s="74">
        <f>'OR_PHA - Dodávka a osazov...'!J32</f>
        <v>0</v>
      </c>
      <c r="AX95" s="74">
        <f>'OR_PHA - Dodávka a osazov...'!J33</f>
        <v>0</v>
      </c>
      <c r="AY95" s="74">
        <f>'OR_PHA - Dodávka a osazov...'!J34</f>
        <v>0</v>
      </c>
      <c r="AZ95" s="74">
        <f>'OR_PHA - Dodávka a osazov...'!F31</f>
        <v>0</v>
      </c>
      <c r="BA95" s="74">
        <f>'OR_PHA - Dodávka a osazov...'!F32</f>
        <v>0</v>
      </c>
      <c r="BB95" s="74">
        <f>'OR_PHA - Dodávka a osazov...'!F33</f>
        <v>0</v>
      </c>
      <c r="BC95" s="74">
        <f>'OR_PHA - Dodávka a osazov...'!F34</f>
        <v>0</v>
      </c>
      <c r="BD95" s="76">
        <f>'OR_PHA - Dodávka a osazov...'!F35</f>
        <v>0</v>
      </c>
      <c r="BT95" s="77" t="s">
        <v>83</v>
      </c>
      <c r="BU95" s="77" t="s">
        <v>84</v>
      </c>
      <c r="BV95" s="77" t="s">
        <v>79</v>
      </c>
      <c r="BW95" s="77" t="s">
        <v>5</v>
      </c>
      <c r="BX95" s="77" t="s">
        <v>80</v>
      </c>
      <c r="CL95" s="77" t="s">
        <v>1</v>
      </c>
    </row>
    <row r="96" spans="1:90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o2zcKDhuJhINlD1/2q3QGQDw1eXpOcTLzEYnQTU7cYEOQ8AdFNPrC4DkY9igKpQ+qG1LYUrTv0kFDUSwt6w/qw==" saltValue="utu8M0MPaHhjE46fhlJ1tanVkGwaafXClt3k7/o4vVghF//dIDECP7gLrxB80Js+ufZcGEzF6/fuY1bK3ZNSr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Dodávka a osazo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7"/>
  <sheetViews>
    <sheetView showGridLines="0" tabSelected="1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72.16406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AT2" s="12" t="s">
        <v>5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85</v>
      </c>
    </row>
    <row r="4" spans="2:46" ht="24.95" customHeight="1">
      <c r="B4" s="15"/>
      <c r="D4" s="16" t="s">
        <v>486</v>
      </c>
      <c r="L4" s="15"/>
      <c r="M4" s="78" t="s">
        <v>10</v>
      </c>
      <c r="AT4" s="12" t="s">
        <v>4</v>
      </c>
    </row>
    <row r="5" spans="2:46" ht="6.95" customHeight="1">
      <c r="B5" s="15"/>
      <c r="L5" s="15"/>
    </row>
    <row r="6" spans="2:46" s="1" customFormat="1" ht="12" customHeight="1">
      <c r="B6" s="27"/>
      <c r="D6" s="22" t="s">
        <v>16</v>
      </c>
      <c r="L6" s="27"/>
    </row>
    <row r="7" spans="2:46" s="1" customFormat="1" ht="30" customHeight="1">
      <c r="B7" s="27"/>
      <c r="E7" s="157" t="s">
        <v>17</v>
      </c>
      <c r="F7" s="184"/>
      <c r="G7" s="184"/>
      <c r="H7" s="184"/>
      <c r="L7" s="27"/>
    </row>
    <row r="8" spans="2:46" s="1" customFormat="1">
      <c r="B8" s="27"/>
      <c r="L8" s="27"/>
    </row>
    <row r="9" spans="2:46" s="1" customFormat="1" ht="12" customHeight="1">
      <c r="B9" s="27"/>
      <c r="D9" s="22" t="s">
        <v>18</v>
      </c>
      <c r="F9" s="20" t="s">
        <v>1</v>
      </c>
      <c r="I9" s="22" t="s">
        <v>19</v>
      </c>
      <c r="J9" s="20" t="s">
        <v>1</v>
      </c>
      <c r="L9" s="27"/>
    </row>
    <row r="10" spans="2:46" s="1" customFormat="1" ht="12" customHeight="1">
      <c r="B10" s="27"/>
      <c r="D10" s="22" t="s">
        <v>20</v>
      </c>
      <c r="F10" s="20" t="s">
        <v>21</v>
      </c>
      <c r="I10" s="22" t="s">
        <v>22</v>
      </c>
      <c r="J10" s="47">
        <v>45622</v>
      </c>
      <c r="L10" s="27"/>
    </row>
    <row r="11" spans="2:46" s="1" customFormat="1" ht="10.9" customHeight="1">
      <c r="B11" s="27"/>
      <c r="L11" s="27"/>
    </row>
    <row r="12" spans="2:46" s="1" customFormat="1" ht="12" customHeight="1">
      <c r="B12" s="27"/>
      <c r="D12" s="22" t="s">
        <v>24</v>
      </c>
      <c r="I12" s="22" t="s">
        <v>25</v>
      </c>
      <c r="J12" s="20" t="s">
        <v>26</v>
      </c>
      <c r="L12" s="27"/>
    </row>
    <row r="13" spans="2:46" s="1" customFormat="1" ht="18" customHeight="1">
      <c r="B13" s="27"/>
      <c r="E13" s="20" t="s">
        <v>27</v>
      </c>
      <c r="I13" s="22" t="s">
        <v>28</v>
      </c>
      <c r="J13" s="20" t="s">
        <v>29</v>
      </c>
      <c r="L13" s="27"/>
    </row>
    <row r="14" spans="2:46" s="1" customFormat="1" ht="6.95" customHeight="1">
      <c r="B14" s="27"/>
      <c r="L14" s="27"/>
    </row>
    <row r="15" spans="2:46" s="1" customFormat="1" ht="12" customHeight="1">
      <c r="B15" s="27"/>
      <c r="D15" s="22" t="s">
        <v>30</v>
      </c>
      <c r="I15" s="22" t="s">
        <v>25</v>
      </c>
      <c r="J15" s="23" t="str">
        <f>'Rekapitulace zakázky'!AN13</f>
        <v>Vyplň údaj</v>
      </c>
      <c r="L15" s="27"/>
    </row>
    <row r="16" spans="2:46" s="1" customFormat="1" ht="18" customHeight="1">
      <c r="B16" s="27"/>
      <c r="E16" s="185" t="str">
        <f>'Rekapitulace zakázky'!E14</f>
        <v>Vyplň údaj</v>
      </c>
      <c r="F16" s="176"/>
      <c r="G16" s="176"/>
      <c r="H16" s="176"/>
      <c r="I16" s="22" t="s">
        <v>28</v>
      </c>
      <c r="J16" s="23" t="str">
        <f>'Rekapitulace zakázky'!AN14</f>
        <v>Vyplň údaj</v>
      </c>
      <c r="L16" s="27"/>
    </row>
    <row r="17" spans="2:12" s="1" customFormat="1" ht="6.95" customHeight="1">
      <c r="B17" s="27"/>
      <c r="L17" s="27"/>
    </row>
    <row r="18" spans="2:12" s="1" customFormat="1" ht="12" customHeight="1">
      <c r="B18" s="27"/>
      <c r="D18" s="22" t="s">
        <v>32</v>
      </c>
      <c r="I18" s="22" t="s">
        <v>25</v>
      </c>
      <c r="J18" s="20" t="str">
        <f>IF('Rekapitulace zakázky'!AN16="","",'Rekapitulace zakázky'!AN16)</f>
        <v/>
      </c>
      <c r="L18" s="27"/>
    </row>
    <row r="19" spans="2:12" s="1" customFormat="1" ht="18" customHeight="1">
      <c r="B19" s="27"/>
      <c r="E19" s="20" t="str">
        <f>IF('Rekapitulace zakázky'!E17="","",'Rekapitulace zakázky'!E17)</f>
        <v xml:space="preserve"> </v>
      </c>
      <c r="I19" s="22" t="s">
        <v>28</v>
      </c>
      <c r="J19" s="20" t="str">
        <f>IF('Rekapitulace zakázky'!AN17="","",'Rekapitulace zakázky'!AN17)</f>
        <v/>
      </c>
      <c r="L19" s="27"/>
    </row>
    <row r="20" spans="2:12" s="1" customFormat="1" ht="6.95" customHeight="1">
      <c r="B20" s="27"/>
      <c r="L20" s="27"/>
    </row>
    <row r="21" spans="2:12" s="1" customFormat="1" ht="12" customHeight="1">
      <c r="B21" s="27"/>
      <c r="D21" s="22" t="s">
        <v>35</v>
      </c>
      <c r="I21" s="22" t="s">
        <v>25</v>
      </c>
      <c r="J21" s="20" t="s">
        <v>1</v>
      </c>
      <c r="L21" s="27"/>
    </row>
    <row r="22" spans="2:12" s="1" customFormat="1" ht="18" customHeight="1">
      <c r="B22" s="27"/>
      <c r="E22" s="20"/>
      <c r="I22" s="22" t="s">
        <v>28</v>
      </c>
      <c r="J22" s="20" t="s">
        <v>1</v>
      </c>
      <c r="L22" s="27"/>
    </row>
    <row r="23" spans="2:12" s="1" customFormat="1" ht="6.95" customHeight="1">
      <c r="B23" s="27"/>
      <c r="L23" s="27"/>
    </row>
    <row r="24" spans="2:12" s="1" customFormat="1" ht="12" customHeight="1">
      <c r="B24" s="27"/>
      <c r="D24" s="22" t="s">
        <v>37</v>
      </c>
      <c r="L24" s="27"/>
    </row>
    <row r="25" spans="2:12" s="7" customFormat="1" ht="16.5" customHeight="1">
      <c r="B25" s="79"/>
      <c r="E25" s="180" t="s">
        <v>1</v>
      </c>
      <c r="F25" s="180"/>
      <c r="G25" s="180"/>
      <c r="H25" s="180"/>
      <c r="L25" s="79"/>
    </row>
    <row r="26" spans="2:12" s="1" customFormat="1" ht="6.95" customHeight="1">
      <c r="B26" s="27"/>
      <c r="L26" s="27"/>
    </row>
    <row r="27" spans="2:12" s="1" customFormat="1" ht="6.95" customHeight="1">
      <c r="B27" s="27"/>
      <c r="D27" s="48"/>
      <c r="E27" s="48"/>
      <c r="F27" s="48"/>
      <c r="G27" s="48"/>
      <c r="H27" s="48"/>
      <c r="I27" s="48"/>
      <c r="J27" s="48"/>
      <c r="K27" s="48"/>
      <c r="L27" s="27"/>
    </row>
    <row r="28" spans="2:12" s="1" customFormat="1" ht="25.35" customHeight="1">
      <c r="B28" s="27"/>
      <c r="D28" s="80" t="s">
        <v>38</v>
      </c>
      <c r="J28" s="61">
        <f>ROUND(J120, 2)</f>
        <v>0</v>
      </c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F30" s="30" t="s">
        <v>40</v>
      </c>
      <c r="I30" s="30" t="s">
        <v>39</v>
      </c>
      <c r="J30" s="30" t="s">
        <v>41</v>
      </c>
      <c r="L30" s="27"/>
    </row>
    <row r="31" spans="2:12" s="1" customFormat="1" ht="14.45" customHeight="1">
      <c r="B31" s="27"/>
      <c r="D31" s="50" t="s">
        <v>42</v>
      </c>
      <c r="E31" s="22" t="s">
        <v>43</v>
      </c>
      <c r="F31" s="81">
        <f>ROUND((SUM(BE120:BE286)),  2)</f>
        <v>0</v>
      </c>
      <c r="I31" s="82">
        <v>0.21</v>
      </c>
      <c r="J31" s="81">
        <f>ROUND(((SUM(BE120:BE286))*I31),  2)</f>
        <v>0</v>
      </c>
      <c r="L31" s="27"/>
    </row>
    <row r="32" spans="2:12" s="1" customFormat="1" ht="14.45" customHeight="1">
      <c r="B32" s="27"/>
      <c r="E32" s="22" t="s">
        <v>44</v>
      </c>
      <c r="F32" s="81">
        <f>ROUND((SUM(BF120:BF286)),  2)</f>
        <v>0</v>
      </c>
      <c r="I32" s="82">
        <v>0.12</v>
      </c>
      <c r="J32" s="81">
        <f>ROUND(((SUM(BF120:BF286))*I32),  2)</f>
        <v>0</v>
      </c>
      <c r="L32" s="27"/>
    </row>
    <row r="33" spans="2:12" s="1" customFormat="1" ht="14.45" hidden="1" customHeight="1">
      <c r="B33" s="27"/>
      <c r="E33" s="22" t="s">
        <v>45</v>
      </c>
      <c r="F33" s="81">
        <f>ROUND((SUM(BG120:BG286)),  2)</f>
        <v>0</v>
      </c>
      <c r="I33" s="82">
        <v>0.21</v>
      </c>
      <c r="J33" s="81">
        <f>0</f>
        <v>0</v>
      </c>
      <c r="L33" s="27"/>
    </row>
    <row r="34" spans="2:12" s="1" customFormat="1" ht="14.45" hidden="1" customHeight="1">
      <c r="B34" s="27"/>
      <c r="E34" s="22" t="s">
        <v>46</v>
      </c>
      <c r="F34" s="81">
        <f>ROUND((SUM(BH120:BH286)),  2)</f>
        <v>0</v>
      </c>
      <c r="I34" s="82">
        <v>0.12</v>
      </c>
      <c r="J34" s="81">
        <f>0</f>
        <v>0</v>
      </c>
      <c r="L34" s="27"/>
    </row>
    <row r="35" spans="2:12" s="1" customFormat="1" ht="14.45" hidden="1" customHeight="1">
      <c r="B35" s="27"/>
      <c r="E35" s="22" t="s">
        <v>47</v>
      </c>
      <c r="F35" s="81">
        <f>ROUND((SUM(BI120:BI286)),  2)</f>
        <v>0</v>
      </c>
      <c r="I35" s="82">
        <v>0</v>
      </c>
      <c r="J35" s="81">
        <f>0</f>
        <v>0</v>
      </c>
      <c r="L35" s="27"/>
    </row>
    <row r="36" spans="2:12" s="1" customFormat="1" ht="6.95" customHeight="1">
      <c r="B36" s="27"/>
      <c r="L36" s="27"/>
    </row>
    <row r="37" spans="2:12" s="1" customFormat="1" ht="25.35" customHeight="1">
      <c r="B37" s="27"/>
      <c r="C37" s="83"/>
      <c r="D37" s="84" t="s">
        <v>48</v>
      </c>
      <c r="E37" s="52"/>
      <c r="F37" s="52"/>
      <c r="G37" s="85" t="s">
        <v>49</v>
      </c>
      <c r="H37" s="86" t="s">
        <v>50</v>
      </c>
      <c r="I37" s="52"/>
      <c r="J37" s="87">
        <f>SUM(J28:J35)</f>
        <v>0</v>
      </c>
      <c r="K37" s="88"/>
      <c r="L37" s="27"/>
    </row>
    <row r="38" spans="2:12" s="1" customFormat="1" ht="14.45" customHeight="1">
      <c r="B38" s="27"/>
      <c r="L38" s="27"/>
    </row>
    <row r="39" spans="2:12" ht="14.45" customHeight="1">
      <c r="B39" s="15"/>
      <c r="L39" s="15"/>
    </row>
    <row r="40" spans="2:12" ht="14.45" customHeight="1">
      <c r="B40" s="15"/>
      <c r="L40" s="15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51</v>
      </c>
      <c r="E50" s="37"/>
      <c r="F50" s="37"/>
      <c r="G50" s="36" t="s">
        <v>52</v>
      </c>
      <c r="H50" s="37"/>
      <c r="I50" s="37"/>
      <c r="J50" s="37"/>
      <c r="K50" s="37"/>
      <c r="L50" s="27"/>
    </row>
    <row r="51" spans="2:12">
      <c r="B51" s="15"/>
      <c r="L51" s="15"/>
    </row>
    <row r="52" spans="2:12">
      <c r="B52" s="15"/>
      <c r="L52" s="15"/>
    </row>
    <row r="53" spans="2:12">
      <c r="B53" s="15"/>
      <c r="L53" s="15"/>
    </row>
    <row r="54" spans="2:12">
      <c r="B54" s="15"/>
      <c r="L54" s="15"/>
    </row>
    <row r="55" spans="2:12">
      <c r="B55" s="15"/>
      <c r="L55" s="15"/>
    </row>
    <row r="56" spans="2:12">
      <c r="B56" s="15"/>
      <c r="L56" s="15"/>
    </row>
    <row r="57" spans="2:12">
      <c r="B57" s="15"/>
      <c r="L57" s="15"/>
    </row>
    <row r="58" spans="2:12">
      <c r="B58" s="15"/>
      <c r="L58" s="15"/>
    </row>
    <row r="59" spans="2:12">
      <c r="B59" s="15"/>
      <c r="L59" s="15"/>
    </row>
    <row r="60" spans="2:12">
      <c r="B60" s="15"/>
      <c r="L60" s="15"/>
    </row>
    <row r="61" spans="2:12" s="1" customFormat="1" ht="12.75">
      <c r="B61" s="27"/>
      <c r="D61" s="38" t="s">
        <v>53</v>
      </c>
      <c r="E61" s="29"/>
      <c r="F61" s="89" t="s">
        <v>54</v>
      </c>
      <c r="G61" s="38" t="s">
        <v>53</v>
      </c>
      <c r="H61" s="29"/>
      <c r="I61" s="29"/>
      <c r="J61" s="90" t="s">
        <v>54</v>
      </c>
      <c r="K61" s="29"/>
      <c r="L61" s="27"/>
    </row>
    <row r="62" spans="2:12">
      <c r="B62" s="15"/>
      <c r="L62" s="15"/>
    </row>
    <row r="63" spans="2:12">
      <c r="B63" s="15"/>
      <c r="L63" s="15"/>
    </row>
    <row r="64" spans="2:12">
      <c r="B64" s="15"/>
      <c r="L64" s="15"/>
    </row>
    <row r="65" spans="2:12" s="1" customFormat="1" ht="12.75">
      <c r="B65" s="27"/>
      <c r="D65" s="36" t="s">
        <v>55</v>
      </c>
      <c r="E65" s="37"/>
      <c r="F65" s="37"/>
      <c r="G65" s="36" t="s">
        <v>56</v>
      </c>
      <c r="H65" s="37"/>
      <c r="I65" s="37"/>
      <c r="J65" s="37"/>
      <c r="K65" s="37"/>
      <c r="L65" s="27"/>
    </row>
    <row r="66" spans="2:12">
      <c r="B66" s="15"/>
      <c r="L66" s="15"/>
    </row>
    <row r="67" spans="2:12">
      <c r="B67" s="15"/>
      <c r="L67" s="15"/>
    </row>
    <row r="68" spans="2:12">
      <c r="B68" s="15"/>
      <c r="L68" s="15"/>
    </row>
    <row r="69" spans="2:12">
      <c r="B69" s="15"/>
      <c r="L69" s="15"/>
    </row>
    <row r="70" spans="2:12">
      <c r="B70" s="15"/>
      <c r="L70" s="15"/>
    </row>
    <row r="71" spans="2:12">
      <c r="B71" s="15"/>
      <c r="L71" s="15"/>
    </row>
    <row r="72" spans="2:12">
      <c r="B72" s="15"/>
      <c r="L72" s="15"/>
    </row>
    <row r="73" spans="2:12">
      <c r="B73" s="15"/>
      <c r="L73" s="15"/>
    </row>
    <row r="74" spans="2:12">
      <c r="B74" s="15"/>
      <c r="L74" s="15"/>
    </row>
    <row r="75" spans="2:12">
      <c r="B75" s="15"/>
      <c r="L75" s="15"/>
    </row>
    <row r="76" spans="2:12" s="1" customFormat="1" ht="12.75">
      <c r="B76" s="27"/>
      <c r="D76" s="38" t="s">
        <v>53</v>
      </c>
      <c r="E76" s="29"/>
      <c r="F76" s="89" t="s">
        <v>54</v>
      </c>
      <c r="G76" s="38" t="s">
        <v>53</v>
      </c>
      <c r="H76" s="29"/>
      <c r="I76" s="29"/>
      <c r="J76" s="90" t="s">
        <v>54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487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16</v>
      </c>
      <c r="L84" s="27"/>
    </row>
    <row r="85" spans="2:47" s="1" customFormat="1" ht="30" customHeight="1">
      <c r="B85" s="27"/>
      <c r="E85" s="157" t="str">
        <f>E7</f>
        <v>Dodávka a osazování tabulí na označení stanic a zastávek včetně orientačních tabulí v obvodu OŘ PHA 2025</v>
      </c>
      <c r="F85" s="184"/>
      <c r="G85" s="184"/>
      <c r="H85" s="184"/>
      <c r="L85" s="27"/>
    </row>
    <row r="86" spans="2:47" s="1" customFormat="1" ht="6.95" customHeight="1">
      <c r="B86" s="27"/>
      <c r="L86" s="27"/>
    </row>
    <row r="87" spans="2:47" s="1" customFormat="1" ht="12" customHeight="1">
      <c r="B87" s="27"/>
      <c r="C87" s="22" t="s">
        <v>20</v>
      </c>
      <c r="F87" s="20" t="str">
        <f>F10</f>
        <v>obvod OŘ Praha</v>
      </c>
      <c r="I87" s="22" t="s">
        <v>22</v>
      </c>
      <c r="J87" s="47">
        <f>IF(J10="","",J10)</f>
        <v>45622</v>
      </c>
      <c r="L87" s="27"/>
    </row>
    <row r="88" spans="2:47" s="1" customFormat="1" ht="6.95" customHeight="1">
      <c r="B88" s="27"/>
      <c r="L88" s="27"/>
    </row>
    <row r="89" spans="2:47" s="1" customFormat="1" ht="15.2" customHeight="1">
      <c r="B89" s="27"/>
      <c r="C89" s="22" t="s">
        <v>24</v>
      </c>
      <c r="F89" s="20" t="str">
        <f>E13</f>
        <v>Správa železnic, státní organizace</v>
      </c>
      <c r="I89" s="22" t="s">
        <v>32</v>
      </c>
      <c r="J89" s="25" t="str">
        <f>E19</f>
        <v xml:space="preserve"> </v>
      </c>
      <c r="L89" s="27"/>
    </row>
    <row r="90" spans="2:47" s="1" customFormat="1" ht="15.2" customHeight="1">
      <c r="B90" s="27"/>
      <c r="C90" s="22" t="s">
        <v>30</v>
      </c>
      <c r="F90" s="20" t="str">
        <f>IF(E16="","",E16)</f>
        <v>Vyplň údaj</v>
      </c>
      <c r="I90" s="22" t="s">
        <v>35</v>
      </c>
      <c r="J90" s="25"/>
      <c r="L90" s="27"/>
    </row>
    <row r="91" spans="2:47" s="1" customFormat="1" ht="10.35" customHeight="1">
      <c r="B91" s="27"/>
      <c r="L91" s="27"/>
    </row>
    <row r="92" spans="2:47" s="1" customFormat="1" ht="29.25" customHeight="1">
      <c r="B92" s="27"/>
      <c r="C92" s="91" t="s">
        <v>86</v>
      </c>
      <c r="D92" s="83"/>
      <c r="E92" s="83"/>
      <c r="F92" s="83"/>
      <c r="G92" s="83"/>
      <c r="H92" s="83"/>
      <c r="I92" s="83"/>
      <c r="J92" s="92" t="s">
        <v>87</v>
      </c>
      <c r="K92" s="83"/>
      <c r="L92" s="27"/>
    </row>
    <row r="93" spans="2:47" s="1" customFormat="1" ht="10.35" customHeight="1">
      <c r="B93" s="27"/>
      <c r="L93" s="27"/>
    </row>
    <row r="94" spans="2:47" s="1" customFormat="1" ht="22.9" customHeight="1">
      <c r="B94" s="27"/>
      <c r="C94" s="93" t="s">
        <v>488</v>
      </c>
      <c r="J94" s="61">
        <f>J120</f>
        <v>0</v>
      </c>
      <c r="L94" s="27"/>
      <c r="AU94" s="12" t="s">
        <v>88</v>
      </c>
    </row>
    <row r="95" spans="2:47" s="8" customFormat="1" ht="24.95" customHeight="1">
      <c r="B95" s="94"/>
      <c r="D95" s="95" t="s">
        <v>89</v>
      </c>
      <c r="E95" s="96"/>
      <c r="F95" s="96"/>
      <c r="G95" s="96"/>
      <c r="H95" s="96"/>
      <c r="I95" s="96"/>
      <c r="J95" s="97">
        <f>J121</f>
        <v>0</v>
      </c>
      <c r="L95" s="94"/>
    </row>
    <row r="96" spans="2:47" s="8" customFormat="1" ht="24.95" customHeight="1">
      <c r="B96" s="94"/>
      <c r="D96" s="95" t="s">
        <v>90</v>
      </c>
      <c r="E96" s="96"/>
      <c r="F96" s="96"/>
      <c r="G96" s="96"/>
      <c r="H96" s="96"/>
      <c r="I96" s="96"/>
      <c r="J96" s="97">
        <f>J168</f>
        <v>0</v>
      </c>
      <c r="L96" s="94"/>
    </row>
    <row r="97" spans="2:12" s="8" customFormat="1" ht="24.95" customHeight="1">
      <c r="B97" s="94"/>
      <c r="D97" s="95" t="s">
        <v>91</v>
      </c>
      <c r="E97" s="96"/>
      <c r="F97" s="96"/>
      <c r="G97" s="96"/>
      <c r="H97" s="96"/>
      <c r="I97" s="96"/>
      <c r="J97" s="97">
        <f>J219</f>
        <v>0</v>
      </c>
      <c r="L97" s="94"/>
    </row>
    <row r="98" spans="2:12" s="8" customFormat="1" ht="24.95" customHeight="1">
      <c r="B98" s="94"/>
      <c r="D98" s="95" t="s">
        <v>92</v>
      </c>
      <c r="E98" s="96"/>
      <c r="F98" s="96"/>
      <c r="G98" s="96"/>
      <c r="H98" s="96"/>
      <c r="I98" s="96"/>
      <c r="J98" s="97">
        <f>J244</f>
        <v>0</v>
      </c>
      <c r="L98" s="94"/>
    </row>
    <row r="99" spans="2:12" s="8" customFormat="1" ht="24.95" customHeight="1">
      <c r="B99" s="94"/>
      <c r="D99" s="95" t="s">
        <v>93</v>
      </c>
      <c r="E99" s="96"/>
      <c r="F99" s="96"/>
      <c r="G99" s="96"/>
      <c r="H99" s="96"/>
      <c r="I99" s="96"/>
      <c r="J99" s="97">
        <f>J269</f>
        <v>0</v>
      </c>
      <c r="L99" s="94"/>
    </row>
    <row r="100" spans="2:12" s="8" customFormat="1" ht="24.95" customHeight="1">
      <c r="B100" s="94"/>
      <c r="D100" s="95" t="s">
        <v>94</v>
      </c>
      <c r="E100" s="96"/>
      <c r="F100" s="96"/>
      <c r="G100" s="96"/>
      <c r="H100" s="96"/>
      <c r="I100" s="96"/>
      <c r="J100" s="97">
        <f>J275</f>
        <v>0</v>
      </c>
      <c r="L100" s="94"/>
    </row>
    <row r="101" spans="2:12" s="8" customFormat="1" ht="24.95" customHeight="1">
      <c r="B101" s="94"/>
      <c r="D101" s="95" t="s">
        <v>95</v>
      </c>
      <c r="E101" s="96"/>
      <c r="F101" s="96"/>
      <c r="G101" s="96"/>
      <c r="H101" s="96"/>
      <c r="I101" s="96"/>
      <c r="J101" s="97">
        <f>J281</f>
        <v>0</v>
      </c>
      <c r="L101" s="94"/>
    </row>
    <row r="102" spans="2:12" s="8" customFormat="1" ht="24.95" customHeight="1">
      <c r="B102" s="94"/>
      <c r="D102" s="95" t="s">
        <v>96</v>
      </c>
      <c r="E102" s="96"/>
      <c r="F102" s="96"/>
      <c r="G102" s="96"/>
      <c r="H102" s="96"/>
      <c r="I102" s="96"/>
      <c r="J102" s="97">
        <f>J284</f>
        <v>0</v>
      </c>
      <c r="L102" s="94"/>
    </row>
    <row r="103" spans="2:12" s="1" customFormat="1" ht="21.75" customHeight="1">
      <c r="B103" s="27"/>
      <c r="L103" s="27"/>
    </row>
    <row r="104" spans="2:12" s="1" customFormat="1" ht="6.95" customHeight="1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7"/>
    </row>
    <row r="108" spans="2:12" s="1" customFormat="1" ht="6.95" customHeight="1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27"/>
    </row>
    <row r="109" spans="2:12" s="1" customFormat="1" ht="24.95" customHeight="1">
      <c r="B109" s="27"/>
      <c r="C109" s="16" t="s">
        <v>489</v>
      </c>
      <c r="L109" s="27"/>
    </row>
    <row r="110" spans="2:12" s="1" customFormat="1" ht="6.95" customHeight="1">
      <c r="B110" s="27"/>
      <c r="L110" s="27"/>
    </row>
    <row r="111" spans="2:12" s="1" customFormat="1" ht="12" customHeight="1">
      <c r="B111" s="27"/>
      <c r="C111" s="22" t="s">
        <v>16</v>
      </c>
      <c r="L111" s="27"/>
    </row>
    <row r="112" spans="2:12" s="1" customFormat="1" ht="30" customHeight="1">
      <c r="B112" s="27"/>
      <c r="E112" s="157" t="str">
        <f>E7</f>
        <v>Dodávka a osazování tabulí na označení stanic a zastávek včetně orientačních tabulí v obvodu OŘ PHA 2025</v>
      </c>
      <c r="F112" s="184"/>
      <c r="G112" s="184"/>
      <c r="H112" s="184"/>
      <c r="L112" s="27"/>
    </row>
    <row r="113" spans="2:65" s="1" customFormat="1" ht="6.95" customHeight="1">
      <c r="B113" s="27"/>
      <c r="L113" s="27"/>
    </row>
    <row r="114" spans="2:65" s="1" customFormat="1" ht="12" customHeight="1">
      <c r="B114" s="27"/>
      <c r="C114" s="22" t="s">
        <v>20</v>
      </c>
      <c r="F114" s="20" t="str">
        <f>F10</f>
        <v>obvod OŘ Praha</v>
      </c>
      <c r="I114" s="22" t="s">
        <v>22</v>
      </c>
      <c r="J114" s="47">
        <f>IF(J10="","",J10)</f>
        <v>45622</v>
      </c>
      <c r="L114" s="27"/>
    </row>
    <row r="115" spans="2:65" s="1" customFormat="1" ht="6.95" customHeight="1">
      <c r="B115" s="27"/>
      <c r="L115" s="27"/>
    </row>
    <row r="116" spans="2:65" s="1" customFormat="1" ht="15.2" customHeight="1">
      <c r="B116" s="27"/>
      <c r="C116" s="22" t="s">
        <v>24</v>
      </c>
      <c r="F116" s="20" t="str">
        <f>E13</f>
        <v>Správa železnic, státní organizace</v>
      </c>
      <c r="I116" s="22" t="s">
        <v>32</v>
      </c>
      <c r="J116" s="25" t="str">
        <f>E19</f>
        <v xml:space="preserve"> </v>
      </c>
      <c r="L116" s="27"/>
    </row>
    <row r="117" spans="2:65" s="1" customFormat="1" ht="15.2" customHeight="1">
      <c r="B117" s="27"/>
      <c r="C117" s="22" t="s">
        <v>30</v>
      </c>
      <c r="F117" s="20" t="str">
        <f>IF(E16="","",E16)</f>
        <v>Vyplň údaj</v>
      </c>
      <c r="I117" s="22" t="s">
        <v>35</v>
      </c>
      <c r="J117" s="25"/>
      <c r="L117" s="27"/>
    </row>
    <row r="118" spans="2:65" s="1" customFormat="1" ht="10.35" customHeight="1">
      <c r="B118" s="27"/>
      <c r="L118" s="27"/>
    </row>
    <row r="119" spans="2:65" s="9" customFormat="1" ht="29.25" customHeight="1">
      <c r="B119" s="98"/>
      <c r="C119" s="99" t="s">
        <v>97</v>
      </c>
      <c r="D119" s="100" t="s">
        <v>63</v>
      </c>
      <c r="E119" s="100" t="s">
        <v>59</v>
      </c>
      <c r="F119" s="100" t="s">
        <v>60</v>
      </c>
      <c r="G119" s="100" t="s">
        <v>98</v>
      </c>
      <c r="H119" s="100" t="s">
        <v>99</v>
      </c>
      <c r="I119" s="100" t="s">
        <v>100</v>
      </c>
      <c r="J119" s="100" t="s">
        <v>87</v>
      </c>
      <c r="K119" s="101" t="s">
        <v>101</v>
      </c>
      <c r="L119" s="98"/>
      <c r="M119" s="54" t="s">
        <v>1</v>
      </c>
      <c r="N119" s="55" t="s">
        <v>42</v>
      </c>
      <c r="O119" s="55" t="s">
        <v>102</v>
      </c>
      <c r="P119" s="55" t="s">
        <v>103</v>
      </c>
      <c r="Q119" s="55" t="s">
        <v>104</v>
      </c>
      <c r="R119" s="55" t="s">
        <v>105</v>
      </c>
      <c r="S119" s="55" t="s">
        <v>106</v>
      </c>
      <c r="T119" s="56" t="s">
        <v>107</v>
      </c>
    </row>
    <row r="120" spans="2:65" s="1" customFormat="1" ht="22.9" customHeight="1">
      <c r="B120" s="27"/>
      <c r="C120" s="59" t="s">
        <v>490</v>
      </c>
      <c r="J120" s="102">
        <f>BK120</f>
        <v>0</v>
      </c>
      <c r="L120" s="27"/>
      <c r="M120" s="57"/>
      <c r="N120" s="48"/>
      <c r="O120" s="48"/>
      <c r="P120" s="103">
        <f>P121+P168+P219+P244+P269+P275+P281+P284</f>
        <v>0</v>
      </c>
      <c r="Q120" s="48"/>
      <c r="R120" s="103">
        <f>R121+R168+R219+R244+R269+R275+R281+R284</f>
        <v>0</v>
      </c>
      <c r="S120" s="48"/>
      <c r="T120" s="104">
        <f>T121+T168+T219+T244+T269+T275+T281+T284</f>
        <v>0</v>
      </c>
      <c r="AT120" s="12" t="s">
        <v>77</v>
      </c>
      <c r="AU120" s="12" t="s">
        <v>88</v>
      </c>
      <c r="BK120" s="105">
        <f>BK121+BK168+BK219+BK244+BK269+BK275+BK281+BK284</f>
        <v>0</v>
      </c>
    </row>
    <row r="121" spans="2:65" s="10" customFormat="1" ht="25.9" customHeight="1">
      <c r="B121" s="106"/>
      <c r="D121" s="107" t="s">
        <v>77</v>
      </c>
      <c r="E121" s="108" t="s">
        <v>108</v>
      </c>
      <c r="F121" s="108" t="s">
        <v>109</v>
      </c>
      <c r="I121" s="109"/>
      <c r="J121" s="110">
        <f>BK121</f>
        <v>0</v>
      </c>
      <c r="L121" s="106"/>
      <c r="M121" s="111"/>
      <c r="P121" s="112">
        <f>SUM(P122:P167)</f>
        <v>0</v>
      </c>
      <c r="R121" s="112">
        <f>SUM(R122:R167)</f>
        <v>0</v>
      </c>
      <c r="T121" s="113">
        <f>SUM(T122:T167)</f>
        <v>0</v>
      </c>
      <c r="AR121" s="107" t="s">
        <v>83</v>
      </c>
      <c r="AT121" s="114" t="s">
        <v>77</v>
      </c>
      <c r="AU121" s="114" t="s">
        <v>78</v>
      </c>
      <c r="AY121" s="107" t="s">
        <v>110</v>
      </c>
      <c r="BK121" s="115">
        <f>SUM(BK122:BK167)</f>
        <v>0</v>
      </c>
    </row>
    <row r="122" spans="2:65" s="1" customFormat="1" ht="24.2" customHeight="1">
      <c r="B122" s="27"/>
      <c r="C122" s="116" t="s">
        <v>83</v>
      </c>
      <c r="D122" s="116" t="s">
        <v>111</v>
      </c>
      <c r="E122" s="117" t="s">
        <v>112</v>
      </c>
      <c r="F122" s="118" t="s">
        <v>113</v>
      </c>
      <c r="G122" s="119" t="s">
        <v>114</v>
      </c>
      <c r="H122" s="120">
        <v>120</v>
      </c>
      <c r="I122" s="121"/>
      <c r="J122" s="122">
        <f>ROUND(I122*H122,2)</f>
        <v>0</v>
      </c>
      <c r="K122" s="118" t="s">
        <v>485</v>
      </c>
      <c r="L122" s="27"/>
      <c r="M122" s="123" t="s">
        <v>1</v>
      </c>
      <c r="N122" s="124" t="s">
        <v>43</v>
      </c>
      <c r="P122" s="125">
        <f>O122*H122</f>
        <v>0</v>
      </c>
      <c r="Q122" s="125">
        <v>0</v>
      </c>
      <c r="R122" s="125">
        <f>Q122*H122</f>
        <v>0</v>
      </c>
      <c r="S122" s="125">
        <v>0</v>
      </c>
      <c r="T122" s="126">
        <f>S122*H122</f>
        <v>0</v>
      </c>
      <c r="AR122" s="127" t="s">
        <v>115</v>
      </c>
      <c r="AT122" s="127" t="s">
        <v>111</v>
      </c>
      <c r="AU122" s="127" t="s">
        <v>83</v>
      </c>
      <c r="AY122" s="12" t="s">
        <v>110</v>
      </c>
      <c r="BE122" s="128">
        <f>IF(N122="základní",J122,0)</f>
        <v>0</v>
      </c>
      <c r="BF122" s="128">
        <f>IF(N122="snížená",J122,0)</f>
        <v>0</v>
      </c>
      <c r="BG122" s="128">
        <f>IF(N122="zákl. přenesená",J122,0)</f>
        <v>0</v>
      </c>
      <c r="BH122" s="128">
        <f>IF(N122="sníž. přenesená",J122,0)</f>
        <v>0</v>
      </c>
      <c r="BI122" s="128">
        <f>IF(N122="nulová",J122,0)</f>
        <v>0</v>
      </c>
      <c r="BJ122" s="12" t="s">
        <v>83</v>
      </c>
      <c r="BK122" s="128">
        <f>ROUND(I122*H122,2)</f>
        <v>0</v>
      </c>
      <c r="BL122" s="12" t="s">
        <v>115</v>
      </c>
      <c r="BM122" s="127" t="s">
        <v>116</v>
      </c>
    </row>
    <row r="123" spans="2:65" s="1" customFormat="1" ht="87.75">
      <c r="B123" s="27"/>
      <c r="D123" s="129" t="s">
        <v>117</v>
      </c>
      <c r="F123" s="130" t="s">
        <v>118</v>
      </c>
      <c r="I123" s="131"/>
      <c r="L123" s="27"/>
      <c r="M123" s="132"/>
      <c r="T123" s="51"/>
      <c r="AT123" s="12" t="s">
        <v>117</v>
      </c>
      <c r="AU123" s="12" t="s">
        <v>83</v>
      </c>
    </row>
    <row r="124" spans="2:65" s="1" customFormat="1" ht="24.2" customHeight="1">
      <c r="B124" s="27"/>
      <c r="C124" s="116" t="s">
        <v>85</v>
      </c>
      <c r="D124" s="116" t="s">
        <v>111</v>
      </c>
      <c r="E124" s="117" t="s">
        <v>119</v>
      </c>
      <c r="F124" s="118" t="s">
        <v>120</v>
      </c>
      <c r="G124" s="119" t="s">
        <v>114</v>
      </c>
      <c r="H124" s="120">
        <v>90</v>
      </c>
      <c r="I124" s="121"/>
      <c r="J124" s="122">
        <f>ROUND(I124*H124,2)</f>
        <v>0</v>
      </c>
      <c r="K124" s="118" t="s">
        <v>485</v>
      </c>
      <c r="L124" s="27"/>
      <c r="M124" s="123" t="s">
        <v>1</v>
      </c>
      <c r="N124" s="124" t="s">
        <v>43</v>
      </c>
      <c r="P124" s="125">
        <f>O124*H124</f>
        <v>0</v>
      </c>
      <c r="Q124" s="125">
        <v>0</v>
      </c>
      <c r="R124" s="125">
        <f>Q124*H124</f>
        <v>0</v>
      </c>
      <c r="S124" s="125">
        <v>0</v>
      </c>
      <c r="T124" s="126">
        <f>S124*H124</f>
        <v>0</v>
      </c>
      <c r="AR124" s="127" t="s">
        <v>115</v>
      </c>
      <c r="AT124" s="127" t="s">
        <v>111</v>
      </c>
      <c r="AU124" s="127" t="s">
        <v>83</v>
      </c>
      <c r="AY124" s="12" t="s">
        <v>110</v>
      </c>
      <c r="BE124" s="128">
        <f>IF(N124="základní",J124,0)</f>
        <v>0</v>
      </c>
      <c r="BF124" s="128">
        <f>IF(N124="snížená",J124,0)</f>
        <v>0</v>
      </c>
      <c r="BG124" s="128">
        <f>IF(N124="zákl. přenesená",J124,0)</f>
        <v>0</v>
      </c>
      <c r="BH124" s="128">
        <f>IF(N124="sníž. přenesená",J124,0)</f>
        <v>0</v>
      </c>
      <c r="BI124" s="128">
        <f>IF(N124="nulová",J124,0)</f>
        <v>0</v>
      </c>
      <c r="BJ124" s="12" t="s">
        <v>83</v>
      </c>
      <c r="BK124" s="128">
        <f>ROUND(I124*H124,2)</f>
        <v>0</v>
      </c>
      <c r="BL124" s="12" t="s">
        <v>115</v>
      </c>
      <c r="BM124" s="127" t="s">
        <v>121</v>
      </c>
    </row>
    <row r="125" spans="2:65" s="1" customFormat="1" ht="136.5">
      <c r="B125" s="27"/>
      <c r="D125" s="129" t="s">
        <v>117</v>
      </c>
      <c r="F125" s="130" t="s">
        <v>122</v>
      </c>
      <c r="I125" s="131"/>
      <c r="L125" s="27"/>
      <c r="M125" s="132"/>
      <c r="T125" s="51"/>
      <c r="AT125" s="12" t="s">
        <v>117</v>
      </c>
      <c r="AU125" s="12" t="s">
        <v>83</v>
      </c>
    </row>
    <row r="126" spans="2:65" s="1" customFormat="1" ht="24.2" customHeight="1">
      <c r="B126" s="27"/>
      <c r="C126" s="116" t="s">
        <v>123</v>
      </c>
      <c r="D126" s="116" t="s">
        <v>111</v>
      </c>
      <c r="E126" s="117" t="s">
        <v>124</v>
      </c>
      <c r="F126" s="118" t="s">
        <v>125</v>
      </c>
      <c r="G126" s="119" t="s">
        <v>114</v>
      </c>
      <c r="H126" s="120">
        <v>30</v>
      </c>
      <c r="I126" s="121"/>
      <c r="J126" s="122">
        <f>ROUND(I126*H126,2)</f>
        <v>0</v>
      </c>
      <c r="K126" s="118" t="s">
        <v>485</v>
      </c>
      <c r="L126" s="27"/>
      <c r="M126" s="123" t="s">
        <v>1</v>
      </c>
      <c r="N126" s="124" t="s">
        <v>43</v>
      </c>
      <c r="P126" s="125">
        <f>O126*H126</f>
        <v>0</v>
      </c>
      <c r="Q126" s="125">
        <v>0</v>
      </c>
      <c r="R126" s="125">
        <f>Q126*H126</f>
        <v>0</v>
      </c>
      <c r="S126" s="125">
        <v>0</v>
      </c>
      <c r="T126" s="126">
        <f>S126*H126</f>
        <v>0</v>
      </c>
      <c r="AR126" s="127" t="s">
        <v>115</v>
      </c>
      <c r="AT126" s="127" t="s">
        <v>111</v>
      </c>
      <c r="AU126" s="127" t="s">
        <v>83</v>
      </c>
      <c r="AY126" s="12" t="s">
        <v>110</v>
      </c>
      <c r="BE126" s="128">
        <f>IF(N126="základní",J126,0)</f>
        <v>0</v>
      </c>
      <c r="BF126" s="128">
        <f>IF(N126="snížená",J126,0)</f>
        <v>0</v>
      </c>
      <c r="BG126" s="128">
        <f>IF(N126="zákl. přenesená",J126,0)</f>
        <v>0</v>
      </c>
      <c r="BH126" s="128">
        <f>IF(N126="sníž. přenesená",J126,0)</f>
        <v>0</v>
      </c>
      <c r="BI126" s="128">
        <f>IF(N126="nulová",J126,0)</f>
        <v>0</v>
      </c>
      <c r="BJ126" s="12" t="s">
        <v>83</v>
      </c>
      <c r="BK126" s="128">
        <f>ROUND(I126*H126,2)</f>
        <v>0</v>
      </c>
      <c r="BL126" s="12" t="s">
        <v>115</v>
      </c>
      <c r="BM126" s="127" t="s">
        <v>126</v>
      </c>
    </row>
    <row r="127" spans="2:65" s="1" customFormat="1" ht="136.5">
      <c r="B127" s="27"/>
      <c r="D127" s="129" t="s">
        <v>117</v>
      </c>
      <c r="F127" s="130" t="s">
        <v>127</v>
      </c>
      <c r="I127" s="131"/>
      <c r="L127" s="27"/>
      <c r="M127" s="132"/>
      <c r="T127" s="51"/>
      <c r="AT127" s="12" t="s">
        <v>117</v>
      </c>
      <c r="AU127" s="12" t="s">
        <v>83</v>
      </c>
    </row>
    <row r="128" spans="2:65" s="1" customFormat="1" ht="33" customHeight="1">
      <c r="B128" s="27"/>
      <c r="C128" s="133" t="s">
        <v>115</v>
      </c>
      <c r="D128" s="133" t="s">
        <v>128</v>
      </c>
      <c r="E128" s="134" t="s">
        <v>129</v>
      </c>
      <c r="F128" s="135" t="s">
        <v>130</v>
      </c>
      <c r="G128" s="136" t="s">
        <v>131</v>
      </c>
      <c r="H128" s="137">
        <v>90</v>
      </c>
      <c r="I128" s="138"/>
      <c r="J128" s="139">
        <f>ROUND(I128*H128,2)</f>
        <v>0</v>
      </c>
      <c r="K128" s="135" t="s">
        <v>485</v>
      </c>
      <c r="L128" s="140"/>
      <c r="M128" s="141" t="s">
        <v>1</v>
      </c>
      <c r="N128" s="142" t="s">
        <v>43</v>
      </c>
      <c r="P128" s="125">
        <f>O128*H128</f>
        <v>0</v>
      </c>
      <c r="Q128" s="125">
        <v>0</v>
      </c>
      <c r="R128" s="125">
        <f>Q128*H128</f>
        <v>0</v>
      </c>
      <c r="S128" s="125">
        <v>0</v>
      </c>
      <c r="T128" s="126">
        <f>S128*H128</f>
        <v>0</v>
      </c>
      <c r="AR128" s="127" t="s">
        <v>132</v>
      </c>
      <c r="AT128" s="127" t="s">
        <v>128</v>
      </c>
      <c r="AU128" s="127" t="s">
        <v>83</v>
      </c>
      <c r="AY128" s="12" t="s">
        <v>110</v>
      </c>
      <c r="BE128" s="128">
        <f>IF(N128="základní",J128,0)</f>
        <v>0</v>
      </c>
      <c r="BF128" s="128">
        <f>IF(N128="snížená",J128,0)</f>
        <v>0</v>
      </c>
      <c r="BG128" s="128">
        <f>IF(N128="zákl. přenesená",J128,0)</f>
        <v>0</v>
      </c>
      <c r="BH128" s="128">
        <f>IF(N128="sníž. přenesená",J128,0)</f>
        <v>0</v>
      </c>
      <c r="BI128" s="128">
        <f>IF(N128="nulová",J128,0)</f>
        <v>0</v>
      </c>
      <c r="BJ128" s="12" t="s">
        <v>83</v>
      </c>
      <c r="BK128" s="128">
        <f>ROUND(I128*H128,2)</f>
        <v>0</v>
      </c>
      <c r="BL128" s="12" t="s">
        <v>115</v>
      </c>
      <c r="BM128" s="127" t="s">
        <v>133</v>
      </c>
    </row>
    <row r="129" spans="2:65" s="1" customFormat="1" ht="78">
      <c r="B129" s="27"/>
      <c r="D129" s="129" t="s">
        <v>117</v>
      </c>
      <c r="F129" s="130" t="s">
        <v>134</v>
      </c>
      <c r="I129" s="131"/>
      <c r="L129" s="27"/>
      <c r="M129" s="132"/>
      <c r="T129" s="51"/>
      <c r="AT129" s="12" t="s">
        <v>117</v>
      </c>
      <c r="AU129" s="12" t="s">
        <v>83</v>
      </c>
    </row>
    <row r="130" spans="2:65" s="1" customFormat="1" ht="33" customHeight="1">
      <c r="B130" s="27"/>
      <c r="C130" s="133" t="s">
        <v>135</v>
      </c>
      <c r="D130" s="133" t="s">
        <v>128</v>
      </c>
      <c r="E130" s="134" t="s">
        <v>136</v>
      </c>
      <c r="F130" s="135" t="s">
        <v>137</v>
      </c>
      <c r="G130" s="136" t="s">
        <v>131</v>
      </c>
      <c r="H130" s="137">
        <v>30</v>
      </c>
      <c r="I130" s="138"/>
      <c r="J130" s="139">
        <f>ROUND(I130*H130,2)</f>
        <v>0</v>
      </c>
      <c r="K130" s="135" t="s">
        <v>485</v>
      </c>
      <c r="L130" s="140"/>
      <c r="M130" s="141" t="s">
        <v>1</v>
      </c>
      <c r="N130" s="142" t="s">
        <v>43</v>
      </c>
      <c r="P130" s="125">
        <f>O130*H130</f>
        <v>0</v>
      </c>
      <c r="Q130" s="125">
        <v>0</v>
      </c>
      <c r="R130" s="125">
        <f>Q130*H130</f>
        <v>0</v>
      </c>
      <c r="S130" s="125">
        <v>0</v>
      </c>
      <c r="T130" s="126">
        <f>S130*H130</f>
        <v>0</v>
      </c>
      <c r="AR130" s="127" t="s">
        <v>132</v>
      </c>
      <c r="AT130" s="127" t="s">
        <v>128</v>
      </c>
      <c r="AU130" s="127" t="s">
        <v>83</v>
      </c>
      <c r="AY130" s="12" t="s">
        <v>110</v>
      </c>
      <c r="BE130" s="128">
        <f>IF(N130="základní",J130,0)</f>
        <v>0</v>
      </c>
      <c r="BF130" s="128">
        <f>IF(N130="snížená",J130,0)</f>
        <v>0</v>
      </c>
      <c r="BG130" s="128">
        <f>IF(N130="zákl. přenesená",J130,0)</f>
        <v>0</v>
      </c>
      <c r="BH130" s="128">
        <f>IF(N130="sníž. přenesená",J130,0)</f>
        <v>0</v>
      </c>
      <c r="BI130" s="128">
        <f>IF(N130="nulová",J130,0)</f>
        <v>0</v>
      </c>
      <c r="BJ130" s="12" t="s">
        <v>83</v>
      </c>
      <c r="BK130" s="128">
        <f>ROUND(I130*H130,2)</f>
        <v>0</v>
      </c>
      <c r="BL130" s="12" t="s">
        <v>115</v>
      </c>
      <c r="BM130" s="127" t="s">
        <v>138</v>
      </c>
    </row>
    <row r="131" spans="2:65" s="1" customFormat="1" ht="78">
      <c r="B131" s="27"/>
      <c r="D131" s="129" t="s">
        <v>117</v>
      </c>
      <c r="F131" s="130" t="s">
        <v>134</v>
      </c>
      <c r="I131" s="131"/>
      <c r="L131" s="27"/>
      <c r="M131" s="132"/>
      <c r="T131" s="51"/>
      <c r="AT131" s="12" t="s">
        <v>117</v>
      </c>
      <c r="AU131" s="12" t="s">
        <v>83</v>
      </c>
    </row>
    <row r="132" spans="2:65" s="1" customFormat="1" ht="24.2" customHeight="1">
      <c r="B132" s="27"/>
      <c r="C132" s="116" t="s">
        <v>139</v>
      </c>
      <c r="D132" s="116" t="s">
        <v>111</v>
      </c>
      <c r="E132" s="117" t="s">
        <v>140</v>
      </c>
      <c r="F132" s="118" t="s">
        <v>141</v>
      </c>
      <c r="G132" s="119" t="s">
        <v>114</v>
      </c>
      <c r="H132" s="120">
        <v>55</v>
      </c>
      <c r="I132" s="121"/>
      <c r="J132" s="122">
        <f>ROUND(I132*H132,2)</f>
        <v>0</v>
      </c>
      <c r="K132" s="118" t="s">
        <v>485</v>
      </c>
      <c r="L132" s="27"/>
      <c r="M132" s="123" t="s">
        <v>1</v>
      </c>
      <c r="N132" s="124" t="s">
        <v>43</v>
      </c>
      <c r="P132" s="125">
        <f>O132*H132</f>
        <v>0</v>
      </c>
      <c r="Q132" s="125">
        <v>0</v>
      </c>
      <c r="R132" s="125">
        <f>Q132*H132</f>
        <v>0</v>
      </c>
      <c r="S132" s="125">
        <v>0</v>
      </c>
      <c r="T132" s="126">
        <f>S132*H132</f>
        <v>0</v>
      </c>
      <c r="AR132" s="127" t="s">
        <v>115</v>
      </c>
      <c r="AT132" s="127" t="s">
        <v>111</v>
      </c>
      <c r="AU132" s="127" t="s">
        <v>83</v>
      </c>
      <c r="AY132" s="12" t="s">
        <v>110</v>
      </c>
      <c r="BE132" s="128">
        <f>IF(N132="základní",J132,0)</f>
        <v>0</v>
      </c>
      <c r="BF132" s="128">
        <f>IF(N132="snížená",J132,0)</f>
        <v>0</v>
      </c>
      <c r="BG132" s="128">
        <f>IF(N132="zákl. přenesená",J132,0)</f>
        <v>0</v>
      </c>
      <c r="BH132" s="128">
        <f>IF(N132="sníž. přenesená",J132,0)</f>
        <v>0</v>
      </c>
      <c r="BI132" s="128">
        <f>IF(N132="nulová",J132,0)</f>
        <v>0</v>
      </c>
      <c r="BJ132" s="12" t="s">
        <v>83</v>
      </c>
      <c r="BK132" s="128">
        <f>ROUND(I132*H132,2)</f>
        <v>0</v>
      </c>
      <c r="BL132" s="12" t="s">
        <v>115</v>
      </c>
      <c r="BM132" s="127" t="s">
        <v>142</v>
      </c>
    </row>
    <row r="133" spans="2:65" s="1" customFormat="1" ht="87.75">
      <c r="B133" s="27"/>
      <c r="D133" s="129" t="s">
        <v>117</v>
      </c>
      <c r="F133" s="130" t="s">
        <v>118</v>
      </c>
      <c r="I133" s="131"/>
      <c r="L133" s="27"/>
      <c r="M133" s="132"/>
      <c r="T133" s="51"/>
      <c r="AT133" s="12" t="s">
        <v>117</v>
      </c>
      <c r="AU133" s="12" t="s">
        <v>83</v>
      </c>
    </row>
    <row r="134" spans="2:65" s="1" customFormat="1" ht="16.5" customHeight="1">
      <c r="B134" s="27"/>
      <c r="C134" s="116" t="s">
        <v>143</v>
      </c>
      <c r="D134" s="116" t="s">
        <v>111</v>
      </c>
      <c r="E134" s="117" t="s">
        <v>144</v>
      </c>
      <c r="F134" s="118" t="s">
        <v>145</v>
      </c>
      <c r="G134" s="119" t="s">
        <v>114</v>
      </c>
      <c r="H134" s="120">
        <v>55</v>
      </c>
      <c r="I134" s="121"/>
      <c r="J134" s="122">
        <f>ROUND(I134*H134,2)</f>
        <v>0</v>
      </c>
      <c r="K134" s="118" t="s">
        <v>485</v>
      </c>
      <c r="L134" s="27"/>
      <c r="M134" s="123" t="s">
        <v>1</v>
      </c>
      <c r="N134" s="124" t="s">
        <v>43</v>
      </c>
      <c r="P134" s="125">
        <f>O134*H134</f>
        <v>0</v>
      </c>
      <c r="Q134" s="125">
        <v>0</v>
      </c>
      <c r="R134" s="125">
        <f>Q134*H134</f>
        <v>0</v>
      </c>
      <c r="S134" s="125">
        <v>0</v>
      </c>
      <c r="T134" s="126">
        <f>S134*H134</f>
        <v>0</v>
      </c>
      <c r="AR134" s="127" t="s">
        <v>115</v>
      </c>
      <c r="AT134" s="127" t="s">
        <v>111</v>
      </c>
      <c r="AU134" s="127" t="s">
        <v>83</v>
      </c>
      <c r="AY134" s="12" t="s">
        <v>110</v>
      </c>
      <c r="BE134" s="128">
        <f>IF(N134="základní",J134,0)</f>
        <v>0</v>
      </c>
      <c r="BF134" s="128">
        <f>IF(N134="snížená",J134,0)</f>
        <v>0</v>
      </c>
      <c r="BG134" s="128">
        <f>IF(N134="zákl. přenesená",J134,0)</f>
        <v>0</v>
      </c>
      <c r="BH134" s="128">
        <f>IF(N134="sníž. přenesená",J134,0)</f>
        <v>0</v>
      </c>
      <c r="BI134" s="128">
        <f>IF(N134="nulová",J134,0)</f>
        <v>0</v>
      </c>
      <c r="BJ134" s="12" t="s">
        <v>83</v>
      </c>
      <c r="BK134" s="128">
        <f>ROUND(I134*H134,2)</f>
        <v>0</v>
      </c>
      <c r="BL134" s="12" t="s">
        <v>115</v>
      </c>
      <c r="BM134" s="127" t="s">
        <v>146</v>
      </c>
    </row>
    <row r="135" spans="2:65" s="1" customFormat="1" ht="146.25">
      <c r="B135" s="27"/>
      <c r="D135" s="129" t="s">
        <v>117</v>
      </c>
      <c r="F135" s="130" t="s">
        <v>147</v>
      </c>
      <c r="I135" s="131"/>
      <c r="L135" s="27"/>
      <c r="M135" s="132"/>
      <c r="T135" s="51"/>
      <c r="AT135" s="12" t="s">
        <v>117</v>
      </c>
      <c r="AU135" s="12" t="s">
        <v>83</v>
      </c>
    </row>
    <row r="136" spans="2:65" s="1" customFormat="1" ht="24.2" customHeight="1">
      <c r="B136" s="27"/>
      <c r="C136" s="133" t="s">
        <v>132</v>
      </c>
      <c r="D136" s="133" t="s">
        <v>128</v>
      </c>
      <c r="E136" s="134" t="s">
        <v>148</v>
      </c>
      <c r="F136" s="135" t="s">
        <v>149</v>
      </c>
      <c r="G136" s="136" t="s">
        <v>131</v>
      </c>
      <c r="H136" s="137">
        <v>40</v>
      </c>
      <c r="I136" s="138"/>
      <c r="J136" s="139">
        <f>ROUND(I136*H136,2)</f>
        <v>0</v>
      </c>
      <c r="K136" s="135" t="s">
        <v>485</v>
      </c>
      <c r="L136" s="140"/>
      <c r="M136" s="141" t="s">
        <v>1</v>
      </c>
      <c r="N136" s="142" t="s">
        <v>43</v>
      </c>
      <c r="P136" s="125">
        <f>O136*H136</f>
        <v>0</v>
      </c>
      <c r="Q136" s="125">
        <v>0</v>
      </c>
      <c r="R136" s="125">
        <f>Q136*H136</f>
        <v>0</v>
      </c>
      <c r="S136" s="125">
        <v>0</v>
      </c>
      <c r="T136" s="126">
        <f>S136*H136</f>
        <v>0</v>
      </c>
      <c r="AR136" s="127" t="s">
        <v>132</v>
      </c>
      <c r="AT136" s="127" t="s">
        <v>128</v>
      </c>
      <c r="AU136" s="127" t="s">
        <v>83</v>
      </c>
      <c r="AY136" s="12" t="s">
        <v>110</v>
      </c>
      <c r="BE136" s="128">
        <f>IF(N136="základní",J136,0)</f>
        <v>0</v>
      </c>
      <c r="BF136" s="128">
        <f>IF(N136="snížená",J136,0)</f>
        <v>0</v>
      </c>
      <c r="BG136" s="128">
        <f>IF(N136="zákl. přenesená",J136,0)</f>
        <v>0</v>
      </c>
      <c r="BH136" s="128">
        <f>IF(N136="sníž. přenesená",J136,0)</f>
        <v>0</v>
      </c>
      <c r="BI136" s="128">
        <f>IF(N136="nulová",J136,0)</f>
        <v>0</v>
      </c>
      <c r="BJ136" s="12" t="s">
        <v>83</v>
      </c>
      <c r="BK136" s="128">
        <f>ROUND(I136*H136,2)</f>
        <v>0</v>
      </c>
      <c r="BL136" s="12" t="s">
        <v>115</v>
      </c>
      <c r="BM136" s="127" t="s">
        <v>150</v>
      </c>
    </row>
    <row r="137" spans="2:65" s="1" customFormat="1" ht="78">
      <c r="B137" s="27"/>
      <c r="D137" s="129" t="s">
        <v>117</v>
      </c>
      <c r="F137" s="130" t="s">
        <v>151</v>
      </c>
      <c r="I137" s="131"/>
      <c r="L137" s="27"/>
      <c r="M137" s="132"/>
      <c r="T137" s="51"/>
      <c r="AT137" s="12" t="s">
        <v>117</v>
      </c>
      <c r="AU137" s="12" t="s">
        <v>83</v>
      </c>
    </row>
    <row r="138" spans="2:65" s="1" customFormat="1" ht="24.2" customHeight="1">
      <c r="B138" s="27"/>
      <c r="C138" s="133" t="s">
        <v>152</v>
      </c>
      <c r="D138" s="133" t="s">
        <v>128</v>
      </c>
      <c r="E138" s="134" t="s">
        <v>153</v>
      </c>
      <c r="F138" s="135" t="s">
        <v>154</v>
      </c>
      <c r="G138" s="136" t="s">
        <v>131</v>
      </c>
      <c r="H138" s="137">
        <v>15</v>
      </c>
      <c r="I138" s="138"/>
      <c r="J138" s="139">
        <f>ROUND(I138*H138,2)</f>
        <v>0</v>
      </c>
      <c r="K138" s="135" t="s">
        <v>485</v>
      </c>
      <c r="L138" s="140"/>
      <c r="M138" s="141" t="s">
        <v>1</v>
      </c>
      <c r="N138" s="142" t="s">
        <v>43</v>
      </c>
      <c r="P138" s="125">
        <f>O138*H138</f>
        <v>0</v>
      </c>
      <c r="Q138" s="125">
        <v>0</v>
      </c>
      <c r="R138" s="125">
        <f>Q138*H138</f>
        <v>0</v>
      </c>
      <c r="S138" s="125">
        <v>0</v>
      </c>
      <c r="T138" s="126">
        <f>S138*H138</f>
        <v>0</v>
      </c>
      <c r="AR138" s="127" t="s">
        <v>132</v>
      </c>
      <c r="AT138" s="127" t="s">
        <v>128</v>
      </c>
      <c r="AU138" s="127" t="s">
        <v>83</v>
      </c>
      <c r="AY138" s="12" t="s">
        <v>110</v>
      </c>
      <c r="BE138" s="128">
        <f>IF(N138="základní",J138,0)</f>
        <v>0</v>
      </c>
      <c r="BF138" s="128">
        <f>IF(N138="snížená",J138,0)</f>
        <v>0</v>
      </c>
      <c r="BG138" s="128">
        <f>IF(N138="zákl. přenesená",J138,0)</f>
        <v>0</v>
      </c>
      <c r="BH138" s="128">
        <f>IF(N138="sníž. přenesená",J138,0)</f>
        <v>0</v>
      </c>
      <c r="BI138" s="128">
        <f>IF(N138="nulová",J138,0)</f>
        <v>0</v>
      </c>
      <c r="BJ138" s="12" t="s">
        <v>83</v>
      </c>
      <c r="BK138" s="128">
        <f>ROUND(I138*H138,2)</f>
        <v>0</v>
      </c>
      <c r="BL138" s="12" t="s">
        <v>115</v>
      </c>
      <c r="BM138" s="127" t="s">
        <v>155</v>
      </c>
    </row>
    <row r="139" spans="2:65" s="1" customFormat="1" ht="78">
      <c r="B139" s="27"/>
      <c r="D139" s="129" t="s">
        <v>117</v>
      </c>
      <c r="F139" s="130" t="s">
        <v>151</v>
      </c>
      <c r="I139" s="131"/>
      <c r="L139" s="27"/>
      <c r="M139" s="132"/>
      <c r="T139" s="51"/>
      <c r="AT139" s="12" t="s">
        <v>117</v>
      </c>
      <c r="AU139" s="12" t="s">
        <v>83</v>
      </c>
    </row>
    <row r="140" spans="2:65" s="1" customFormat="1" ht="24.2" customHeight="1">
      <c r="B140" s="27"/>
      <c r="C140" s="116" t="s">
        <v>156</v>
      </c>
      <c r="D140" s="116" t="s">
        <v>111</v>
      </c>
      <c r="E140" s="117" t="s">
        <v>157</v>
      </c>
      <c r="F140" s="118" t="s">
        <v>158</v>
      </c>
      <c r="G140" s="119" t="s">
        <v>114</v>
      </c>
      <c r="H140" s="120">
        <v>36</v>
      </c>
      <c r="I140" s="121"/>
      <c r="J140" s="122">
        <f>ROUND(I140*H140,2)</f>
        <v>0</v>
      </c>
      <c r="K140" s="118" t="s">
        <v>485</v>
      </c>
      <c r="L140" s="27"/>
      <c r="M140" s="123" t="s">
        <v>1</v>
      </c>
      <c r="N140" s="124" t="s">
        <v>43</v>
      </c>
      <c r="P140" s="125">
        <f>O140*H140</f>
        <v>0</v>
      </c>
      <c r="Q140" s="125">
        <v>0</v>
      </c>
      <c r="R140" s="125">
        <f>Q140*H140</f>
        <v>0</v>
      </c>
      <c r="S140" s="125">
        <v>0</v>
      </c>
      <c r="T140" s="126">
        <f>S140*H140</f>
        <v>0</v>
      </c>
      <c r="AR140" s="127" t="s">
        <v>115</v>
      </c>
      <c r="AT140" s="127" t="s">
        <v>111</v>
      </c>
      <c r="AU140" s="127" t="s">
        <v>83</v>
      </c>
      <c r="AY140" s="12" t="s">
        <v>110</v>
      </c>
      <c r="BE140" s="128">
        <f>IF(N140="základní",J140,0)</f>
        <v>0</v>
      </c>
      <c r="BF140" s="128">
        <f>IF(N140="snížená",J140,0)</f>
        <v>0</v>
      </c>
      <c r="BG140" s="128">
        <f>IF(N140="zákl. přenesená",J140,0)</f>
        <v>0</v>
      </c>
      <c r="BH140" s="128">
        <f>IF(N140="sníž. přenesená",J140,0)</f>
        <v>0</v>
      </c>
      <c r="BI140" s="128">
        <f>IF(N140="nulová",J140,0)</f>
        <v>0</v>
      </c>
      <c r="BJ140" s="12" t="s">
        <v>83</v>
      </c>
      <c r="BK140" s="128">
        <f>ROUND(I140*H140,2)</f>
        <v>0</v>
      </c>
      <c r="BL140" s="12" t="s">
        <v>115</v>
      </c>
      <c r="BM140" s="127" t="s">
        <v>159</v>
      </c>
    </row>
    <row r="141" spans="2:65" s="1" customFormat="1" ht="87.75">
      <c r="B141" s="27"/>
      <c r="D141" s="129" t="s">
        <v>117</v>
      </c>
      <c r="F141" s="130" t="s">
        <v>118</v>
      </c>
      <c r="I141" s="131"/>
      <c r="L141" s="27"/>
      <c r="M141" s="132"/>
      <c r="T141" s="51"/>
      <c r="AT141" s="12" t="s">
        <v>117</v>
      </c>
      <c r="AU141" s="12" t="s">
        <v>83</v>
      </c>
    </row>
    <row r="142" spans="2:65" s="1" customFormat="1" ht="16.5" customHeight="1">
      <c r="B142" s="27"/>
      <c r="C142" s="116" t="s">
        <v>160</v>
      </c>
      <c r="D142" s="116" t="s">
        <v>111</v>
      </c>
      <c r="E142" s="117" t="s">
        <v>161</v>
      </c>
      <c r="F142" s="118" t="s">
        <v>162</v>
      </c>
      <c r="G142" s="119" t="s">
        <v>114</v>
      </c>
      <c r="H142" s="120">
        <v>36</v>
      </c>
      <c r="I142" s="121"/>
      <c r="J142" s="122">
        <f>ROUND(I142*H142,2)</f>
        <v>0</v>
      </c>
      <c r="K142" s="118" t="s">
        <v>485</v>
      </c>
      <c r="L142" s="27"/>
      <c r="M142" s="123" t="s">
        <v>1</v>
      </c>
      <c r="N142" s="124" t="s">
        <v>43</v>
      </c>
      <c r="P142" s="125">
        <f>O142*H142</f>
        <v>0</v>
      </c>
      <c r="Q142" s="125">
        <v>0</v>
      </c>
      <c r="R142" s="125">
        <f>Q142*H142</f>
        <v>0</v>
      </c>
      <c r="S142" s="125">
        <v>0</v>
      </c>
      <c r="T142" s="126">
        <f>S142*H142</f>
        <v>0</v>
      </c>
      <c r="AR142" s="127" t="s">
        <v>115</v>
      </c>
      <c r="AT142" s="127" t="s">
        <v>111</v>
      </c>
      <c r="AU142" s="127" t="s">
        <v>83</v>
      </c>
      <c r="AY142" s="12" t="s">
        <v>110</v>
      </c>
      <c r="BE142" s="128">
        <f>IF(N142="základní",J142,0)</f>
        <v>0</v>
      </c>
      <c r="BF142" s="128">
        <f>IF(N142="snížená",J142,0)</f>
        <v>0</v>
      </c>
      <c r="BG142" s="128">
        <f>IF(N142="zákl. přenesená",J142,0)</f>
        <v>0</v>
      </c>
      <c r="BH142" s="128">
        <f>IF(N142="sníž. přenesená",J142,0)</f>
        <v>0</v>
      </c>
      <c r="BI142" s="128">
        <f>IF(N142="nulová",J142,0)</f>
        <v>0</v>
      </c>
      <c r="BJ142" s="12" t="s">
        <v>83</v>
      </c>
      <c r="BK142" s="128">
        <f>ROUND(I142*H142,2)</f>
        <v>0</v>
      </c>
      <c r="BL142" s="12" t="s">
        <v>115</v>
      </c>
      <c r="BM142" s="127" t="s">
        <v>163</v>
      </c>
    </row>
    <row r="143" spans="2:65" s="1" customFormat="1" ht="87.75">
      <c r="B143" s="27"/>
      <c r="D143" s="129" t="s">
        <v>117</v>
      </c>
      <c r="F143" s="130" t="s">
        <v>164</v>
      </c>
      <c r="I143" s="131"/>
      <c r="L143" s="27"/>
      <c r="M143" s="132"/>
      <c r="T143" s="51"/>
      <c r="AT143" s="12" t="s">
        <v>117</v>
      </c>
      <c r="AU143" s="12" t="s">
        <v>83</v>
      </c>
    </row>
    <row r="144" spans="2:65" s="1" customFormat="1" ht="24.2" customHeight="1">
      <c r="B144" s="27"/>
      <c r="C144" s="133" t="s">
        <v>8</v>
      </c>
      <c r="D144" s="133" t="s">
        <v>128</v>
      </c>
      <c r="E144" s="134" t="s">
        <v>165</v>
      </c>
      <c r="F144" s="135" t="s">
        <v>166</v>
      </c>
      <c r="G144" s="136" t="s">
        <v>167</v>
      </c>
      <c r="H144" s="137">
        <v>36</v>
      </c>
      <c r="I144" s="138"/>
      <c r="J144" s="139">
        <f>ROUND(I144*H144,2)</f>
        <v>0</v>
      </c>
      <c r="K144" s="135" t="s">
        <v>485</v>
      </c>
      <c r="L144" s="140"/>
      <c r="M144" s="141" t="s">
        <v>1</v>
      </c>
      <c r="N144" s="142" t="s">
        <v>43</v>
      </c>
      <c r="P144" s="125">
        <f>O144*H144</f>
        <v>0</v>
      </c>
      <c r="Q144" s="125">
        <v>0</v>
      </c>
      <c r="R144" s="125">
        <f>Q144*H144</f>
        <v>0</v>
      </c>
      <c r="S144" s="125">
        <v>0</v>
      </c>
      <c r="T144" s="126">
        <f>S144*H144</f>
        <v>0</v>
      </c>
      <c r="AR144" s="127" t="s">
        <v>132</v>
      </c>
      <c r="AT144" s="127" t="s">
        <v>128</v>
      </c>
      <c r="AU144" s="127" t="s">
        <v>83</v>
      </c>
      <c r="AY144" s="12" t="s">
        <v>110</v>
      </c>
      <c r="BE144" s="128">
        <f>IF(N144="základní",J144,0)</f>
        <v>0</v>
      </c>
      <c r="BF144" s="128">
        <f>IF(N144="snížená",J144,0)</f>
        <v>0</v>
      </c>
      <c r="BG144" s="128">
        <f>IF(N144="zákl. přenesená",J144,0)</f>
        <v>0</v>
      </c>
      <c r="BH144" s="128">
        <f>IF(N144="sníž. přenesená",J144,0)</f>
        <v>0</v>
      </c>
      <c r="BI144" s="128">
        <f>IF(N144="nulová",J144,0)</f>
        <v>0</v>
      </c>
      <c r="BJ144" s="12" t="s">
        <v>83</v>
      </c>
      <c r="BK144" s="128">
        <f>ROUND(I144*H144,2)</f>
        <v>0</v>
      </c>
      <c r="BL144" s="12" t="s">
        <v>115</v>
      </c>
      <c r="BM144" s="127" t="s">
        <v>168</v>
      </c>
    </row>
    <row r="145" spans="2:65" s="1" customFormat="1" ht="39">
      <c r="B145" s="27"/>
      <c r="D145" s="129" t="s">
        <v>117</v>
      </c>
      <c r="F145" s="130" t="s">
        <v>169</v>
      </c>
      <c r="I145" s="131"/>
      <c r="L145" s="27"/>
      <c r="M145" s="132"/>
      <c r="T145" s="51"/>
      <c r="AT145" s="12" t="s">
        <v>117</v>
      </c>
      <c r="AU145" s="12" t="s">
        <v>83</v>
      </c>
    </row>
    <row r="146" spans="2:65" s="1" customFormat="1" ht="24.2" customHeight="1">
      <c r="B146" s="27"/>
      <c r="C146" s="116" t="s">
        <v>170</v>
      </c>
      <c r="D146" s="116" t="s">
        <v>111</v>
      </c>
      <c r="E146" s="117" t="s">
        <v>171</v>
      </c>
      <c r="F146" s="118" t="s">
        <v>172</v>
      </c>
      <c r="G146" s="119" t="s">
        <v>114</v>
      </c>
      <c r="H146" s="120">
        <v>10</v>
      </c>
      <c r="I146" s="121"/>
      <c r="J146" s="122">
        <f>ROUND(I146*H146,2)</f>
        <v>0</v>
      </c>
      <c r="K146" s="118" t="s">
        <v>485</v>
      </c>
      <c r="L146" s="27"/>
      <c r="M146" s="123" t="s">
        <v>1</v>
      </c>
      <c r="N146" s="124" t="s">
        <v>43</v>
      </c>
      <c r="P146" s="125">
        <f>O146*H146</f>
        <v>0</v>
      </c>
      <c r="Q146" s="125">
        <v>0</v>
      </c>
      <c r="R146" s="125">
        <f>Q146*H146</f>
        <v>0</v>
      </c>
      <c r="S146" s="125">
        <v>0</v>
      </c>
      <c r="T146" s="126">
        <f>S146*H146</f>
        <v>0</v>
      </c>
      <c r="AR146" s="127" t="s">
        <v>115</v>
      </c>
      <c r="AT146" s="127" t="s">
        <v>111</v>
      </c>
      <c r="AU146" s="127" t="s">
        <v>83</v>
      </c>
      <c r="AY146" s="12" t="s">
        <v>110</v>
      </c>
      <c r="BE146" s="128">
        <f>IF(N146="základní",J146,0)</f>
        <v>0</v>
      </c>
      <c r="BF146" s="128">
        <f>IF(N146="snížená",J146,0)</f>
        <v>0</v>
      </c>
      <c r="BG146" s="128">
        <f>IF(N146="zákl. přenesená",J146,0)</f>
        <v>0</v>
      </c>
      <c r="BH146" s="128">
        <f>IF(N146="sníž. přenesená",J146,0)</f>
        <v>0</v>
      </c>
      <c r="BI146" s="128">
        <f>IF(N146="nulová",J146,0)</f>
        <v>0</v>
      </c>
      <c r="BJ146" s="12" t="s">
        <v>83</v>
      </c>
      <c r="BK146" s="128">
        <f>ROUND(I146*H146,2)</f>
        <v>0</v>
      </c>
      <c r="BL146" s="12" t="s">
        <v>115</v>
      </c>
      <c r="BM146" s="127" t="s">
        <v>173</v>
      </c>
    </row>
    <row r="147" spans="2:65" s="1" customFormat="1" ht="87.75">
      <c r="B147" s="27"/>
      <c r="D147" s="129" t="s">
        <v>117</v>
      </c>
      <c r="F147" s="130" t="s">
        <v>118</v>
      </c>
      <c r="I147" s="131"/>
      <c r="L147" s="27"/>
      <c r="M147" s="132"/>
      <c r="T147" s="51"/>
      <c r="AT147" s="12" t="s">
        <v>117</v>
      </c>
      <c r="AU147" s="12" t="s">
        <v>83</v>
      </c>
    </row>
    <row r="148" spans="2:65" s="1" customFormat="1" ht="16.5" customHeight="1">
      <c r="B148" s="27"/>
      <c r="C148" s="116" t="s">
        <v>174</v>
      </c>
      <c r="D148" s="116" t="s">
        <v>111</v>
      </c>
      <c r="E148" s="117" t="s">
        <v>175</v>
      </c>
      <c r="F148" s="118" t="s">
        <v>176</v>
      </c>
      <c r="G148" s="119" t="s">
        <v>114</v>
      </c>
      <c r="H148" s="120">
        <v>10</v>
      </c>
      <c r="I148" s="121"/>
      <c r="J148" s="122">
        <f>ROUND(I148*H148,2)</f>
        <v>0</v>
      </c>
      <c r="K148" s="118" t="s">
        <v>485</v>
      </c>
      <c r="L148" s="27"/>
      <c r="M148" s="123" t="s">
        <v>1</v>
      </c>
      <c r="N148" s="124" t="s">
        <v>43</v>
      </c>
      <c r="P148" s="125">
        <f>O148*H148</f>
        <v>0</v>
      </c>
      <c r="Q148" s="125">
        <v>0</v>
      </c>
      <c r="R148" s="125">
        <f>Q148*H148</f>
        <v>0</v>
      </c>
      <c r="S148" s="125">
        <v>0</v>
      </c>
      <c r="T148" s="126">
        <f>S148*H148</f>
        <v>0</v>
      </c>
      <c r="AR148" s="127" t="s">
        <v>115</v>
      </c>
      <c r="AT148" s="127" t="s">
        <v>111</v>
      </c>
      <c r="AU148" s="127" t="s">
        <v>83</v>
      </c>
      <c r="AY148" s="12" t="s">
        <v>110</v>
      </c>
      <c r="BE148" s="128">
        <f>IF(N148="základní",J148,0)</f>
        <v>0</v>
      </c>
      <c r="BF148" s="128">
        <f>IF(N148="snížená",J148,0)</f>
        <v>0</v>
      </c>
      <c r="BG148" s="128">
        <f>IF(N148="zákl. přenesená",J148,0)</f>
        <v>0</v>
      </c>
      <c r="BH148" s="128">
        <f>IF(N148="sníž. přenesená",J148,0)</f>
        <v>0</v>
      </c>
      <c r="BI148" s="128">
        <f>IF(N148="nulová",J148,0)</f>
        <v>0</v>
      </c>
      <c r="BJ148" s="12" t="s">
        <v>83</v>
      </c>
      <c r="BK148" s="128">
        <f>ROUND(I148*H148,2)</f>
        <v>0</v>
      </c>
      <c r="BL148" s="12" t="s">
        <v>115</v>
      </c>
      <c r="BM148" s="127" t="s">
        <v>177</v>
      </c>
    </row>
    <row r="149" spans="2:65" s="1" customFormat="1" ht="146.25">
      <c r="B149" s="27"/>
      <c r="D149" s="129" t="s">
        <v>117</v>
      </c>
      <c r="F149" s="130" t="s">
        <v>147</v>
      </c>
      <c r="I149" s="131"/>
      <c r="L149" s="27"/>
      <c r="M149" s="132"/>
      <c r="T149" s="51"/>
      <c r="AT149" s="12" t="s">
        <v>117</v>
      </c>
      <c r="AU149" s="12" t="s">
        <v>83</v>
      </c>
    </row>
    <row r="150" spans="2:65" s="1" customFormat="1" ht="24.2" customHeight="1">
      <c r="B150" s="27"/>
      <c r="C150" s="133" t="s">
        <v>178</v>
      </c>
      <c r="D150" s="133" t="s">
        <v>128</v>
      </c>
      <c r="E150" s="134" t="s">
        <v>179</v>
      </c>
      <c r="F150" s="135" t="s">
        <v>180</v>
      </c>
      <c r="G150" s="136" t="s">
        <v>131</v>
      </c>
      <c r="H150" s="137">
        <v>8</v>
      </c>
      <c r="I150" s="138"/>
      <c r="J150" s="139">
        <f>ROUND(I150*H150,2)</f>
        <v>0</v>
      </c>
      <c r="K150" s="135" t="s">
        <v>485</v>
      </c>
      <c r="L150" s="140"/>
      <c r="M150" s="141" t="s">
        <v>1</v>
      </c>
      <c r="N150" s="142" t="s">
        <v>43</v>
      </c>
      <c r="P150" s="125">
        <f>O150*H150</f>
        <v>0</v>
      </c>
      <c r="Q150" s="125">
        <v>0</v>
      </c>
      <c r="R150" s="125">
        <f>Q150*H150</f>
        <v>0</v>
      </c>
      <c r="S150" s="125">
        <v>0</v>
      </c>
      <c r="T150" s="126">
        <f>S150*H150</f>
        <v>0</v>
      </c>
      <c r="AR150" s="127" t="s">
        <v>132</v>
      </c>
      <c r="AT150" s="127" t="s">
        <v>128</v>
      </c>
      <c r="AU150" s="127" t="s">
        <v>83</v>
      </c>
      <c r="AY150" s="12" t="s">
        <v>110</v>
      </c>
      <c r="BE150" s="128">
        <f>IF(N150="základní",J150,0)</f>
        <v>0</v>
      </c>
      <c r="BF150" s="128">
        <f>IF(N150="snížená",J150,0)</f>
        <v>0</v>
      </c>
      <c r="BG150" s="128">
        <f>IF(N150="zákl. přenesená",J150,0)</f>
        <v>0</v>
      </c>
      <c r="BH150" s="128">
        <f>IF(N150="sníž. přenesená",J150,0)</f>
        <v>0</v>
      </c>
      <c r="BI150" s="128">
        <f>IF(N150="nulová",J150,0)</f>
        <v>0</v>
      </c>
      <c r="BJ150" s="12" t="s">
        <v>83</v>
      </c>
      <c r="BK150" s="128">
        <f>ROUND(I150*H150,2)</f>
        <v>0</v>
      </c>
      <c r="BL150" s="12" t="s">
        <v>115</v>
      </c>
      <c r="BM150" s="127" t="s">
        <v>181</v>
      </c>
    </row>
    <row r="151" spans="2:65" s="1" customFormat="1" ht="78">
      <c r="B151" s="27"/>
      <c r="D151" s="129" t="s">
        <v>117</v>
      </c>
      <c r="F151" s="130" t="s">
        <v>182</v>
      </c>
      <c r="I151" s="131"/>
      <c r="L151" s="27"/>
      <c r="M151" s="132"/>
      <c r="T151" s="51"/>
      <c r="AT151" s="12" t="s">
        <v>117</v>
      </c>
      <c r="AU151" s="12" t="s">
        <v>83</v>
      </c>
    </row>
    <row r="152" spans="2:65" s="1" customFormat="1" ht="24.2" customHeight="1">
      <c r="B152" s="27"/>
      <c r="C152" s="133" t="s">
        <v>183</v>
      </c>
      <c r="D152" s="133" t="s">
        <v>128</v>
      </c>
      <c r="E152" s="134" t="s">
        <v>184</v>
      </c>
      <c r="F152" s="135" t="s">
        <v>185</v>
      </c>
      <c r="G152" s="136" t="s">
        <v>131</v>
      </c>
      <c r="H152" s="137">
        <v>2</v>
      </c>
      <c r="I152" s="138"/>
      <c r="J152" s="139">
        <f>ROUND(I152*H152,2)</f>
        <v>0</v>
      </c>
      <c r="K152" s="135" t="s">
        <v>485</v>
      </c>
      <c r="L152" s="140"/>
      <c r="M152" s="141" t="s">
        <v>1</v>
      </c>
      <c r="N152" s="142" t="s">
        <v>43</v>
      </c>
      <c r="P152" s="125">
        <f>O152*H152</f>
        <v>0</v>
      </c>
      <c r="Q152" s="125">
        <v>0</v>
      </c>
      <c r="R152" s="125">
        <f>Q152*H152</f>
        <v>0</v>
      </c>
      <c r="S152" s="125">
        <v>0</v>
      </c>
      <c r="T152" s="126">
        <f>S152*H152</f>
        <v>0</v>
      </c>
      <c r="AR152" s="127" t="s">
        <v>132</v>
      </c>
      <c r="AT152" s="127" t="s">
        <v>128</v>
      </c>
      <c r="AU152" s="127" t="s">
        <v>83</v>
      </c>
      <c r="AY152" s="12" t="s">
        <v>110</v>
      </c>
      <c r="BE152" s="128">
        <f>IF(N152="základní",J152,0)</f>
        <v>0</v>
      </c>
      <c r="BF152" s="128">
        <f>IF(N152="snížená",J152,0)</f>
        <v>0</v>
      </c>
      <c r="BG152" s="128">
        <f>IF(N152="zákl. přenesená",J152,0)</f>
        <v>0</v>
      </c>
      <c r="BH152" s="128">
        <f>IF(N152="sníž. přenesená",J152,0)</f>
        <v>0</v>
      </c>
      <c r="BI152" s="128">
        <f>IF(N152="nulová",J152,0)</f>
        <v>0</v>
      </c>
      <c r="BJ152" s="12" t="s">
        <v>83</v>
      </c>
      <c r="BK152" s="128">
        <f>ROUND(I152*H152,2)</f>
        <v>0</v>
      </c>
      <c r="BL152" s="12" t="s">
        <v>115</v>
      </c>
      <c r="BM152" s="127" t="s">
        <v>186</v>
      </c>
    </row>
    <row r="153" spans="2:65" s="1" customFormat="1" ht="78">
      <c r="B153" s="27"/>
      <c r="D153" s="129" t="s">
        <v>117</v>
      </c>
      <c r="F153" s="130" t="s">
        <v>182</v>
      </c>
      <c r="I153" s="131"/>
      <c r="L153" s="27"/>
      <c r="M153" s="132"/>
      <c r="T153" s="51"/>
      <c r="AT153" s="12" t="s">
        <v>117</v>
      </c>
      <c r="AU153" s="12" t="s">
        <v>83</v>
      </c>
    </row>
    <row r="154" spans="2:65" s="1" customFormat="1" ht="37.9" customHeight="1">
      <c r="B154" s="27"/>
      <c r="C154" s="116" t="s">
        <v>187</v>
      </c>
      <c r="D154" s="116" t="s">
        <v>111</v>
      </c>
      <c r="E154" s="117" t="s">
        <v>188</v>
      </c>
      <c r="F154" s="118" t="s">
        <v>189</v>
      </c>
      <c r="G154" s="119" t="s">
        <v>114</v>
      </c>
      <c r="H154" s="120">
        <v>16</v>
      </c>
      <c r="I154" s="121"/>
      <c r="J154" s="122">
        <f>ROUND(I154*H154,2)</f>
        <v>0</v>
      </c>
      <c r="K154" s="118" t="s">
        <v>485</v>
      </c>
      <c r="L154" s="27"/>
      <c r="M154" s="123" t="s">
        <v>1</v>
      </c>
      <c r="N154" s="124" t="s">
        <v>43</v>
      </c>
      <c r="P154" s="125">
        <f>O154*H154</f>
        <v>0</v>
      </c>
      <c r="Q154" s="125">
        <v>0</v>
      </c>
      <c r="R154" s="125">
        <f>Q154*H154</f>
        <v>0</v>
      </c>
      <c r="S154" s="125">
        <v>0</v>
      </c>
      <c r="T154" s="126">
        <f>S154*H154</f>
        <v>0</v>
      </c>
      <c r="AR154" s="127" t="s">
        <v>115</v>
      </c>
      <c r="AT154" s="127" t="s">
        <v>111</v>
      </c>
      <c r="AU154" s="127" t="s">
        <v>83</v>
      </c>
      <c r="AY154" s="12" t="s">
        <v>110</v>
      </c>
      <c r="BE154" s="128">
        <f>IF(N154="základní",J154,0)</f>
        <v>0</v>
      </c>
      <c r="BF154" s="128">
        <f>IF(N154="snížená",J154,0)</f>
        <v>0</v>
      </c>
      <c r="BG154" s="128">
        <f>IF(N154="zákl. přenesená",J154,0)</f>
        <v>0</v>
      </c>
      <c r="BH154" s="128">
        <f>IF(N154="sníž. přenesená",J154,0)</f>
        <v>0</v>
      </c>
      <c r="BI154" s="128">
        <f>IF(N154="nulová",J154,0)</f>
        <v>0</v>
      </c>
      <c r="BJ154" s="12" t="s">
        <v>83</v>
      </c>
      <c r="BK154" s="128">
        <f>ROUND(I154*H154,2)</f>
        <v>0</v>
      </c>
      <c r="BL154" s="12" t="s">
        <v>115</v>
      </c>
      <c r="BM154" s="127" t="s">
        <v>190</v>
      </c>
    </row>
    <row r="155" spans="2:65" s="1" customFormat="1" ht="87.75">
      <c r="B155" s="27"/>
      <c r="D155" s="129" t="s">
        <v>117</v>
      </c>
      <c r="F155" s="130" t="s">
        <v>118</v>
      </c>
      <c r="I155" s="131"/>
      <c r="L155" s="27"/>
      <c r="M155" s="132"/>
      <c r="T155" s="51"/>
      <c r="AT155" s="12" t="s">
        <v>117</v>
      </c>
      <c r="AU155" s="12" t="s">
        <v>83</v>
      </c>
    </row>
    <row r="156" spans="2:65" s="1" customFormat="1" ht="24.2" customHeight="1">
      <c r="B156" s="27"/>
      <c r="C156" s="116" t="s">
        <v>191</v>
      </c>
      <c r="D156" s="116" t="s">
        <v>111</v>
      </c>
      <c r="E156" s="117" t="s">
        <v>192</v>
      </c>
      <c r="F156" s="118" t="s">
        <v>193</v>
      </c>
      <c r="G156" s="119" t="s">
        <v>114</v>
      </c>
      <c r="H156" s="120">
        <v>16</v>
      </c>
      <c r="I156" s="121"/>
      <c r="J156" s="122">
        <f>ROUND(I156*H156,2)</f>
        <v>0</v>
      </c>
      <c r="K156" s="118" t="s">
        <v>485</v>
      </c>
      <c r="L156" s="27"/>
      <c r="M156" s="123" t="s">
        <v>1</v>
      </c>
      <c r="N156" s="124" t="s">
        <v>43</v>
      </c>
      <c r="P156" s="125">
        <f>O156*H156</f>
        <v>0</v>
      </c>
      <c r="Q156" s="125">
        <v>0</v>
      </c>
      <c r="R156" s="125">
        <f>Q156*H156</f>
        <v>0</v>
      </c>
      <c r="S156" s="125">
        <v>0</v>
      </c>
      <c r="T156" s="126">
        <f>S156*H156</f>
        <v>0</v>
      </c>
      <c r="AR156" s="127" t="s">
        <v>115</v>
      </c>
      <c r="AT156" s="127" t="s">
        <v>111</v>
      </c>
      <c r="AU156" s="127" t="s">
        <v>83</v>
      </c>
      <c r="AY156" s="12" t="s">
        <v>110</v>
      </c>
      <c r="BE156" s="128">
        <f>IF(N156="základní",J156,0)</f>
        <v>0</v>
      </c>
      <c r="BF156" s="128">
        <f>IF(N156="snížená",J156,0)</f>
        <v>0</v>
      </c>
      <c r="BG156" s="128">
        <f>IF(N156="zákl. přenesená",J156,0)</f>
        <v>0</v>
      </c>
      <c r="BH156" s="128">
        <f>IF(N156="sníž. přenesená",J156,0)</f>
        <v>0</v>
      </c>
      <c r="BI156" s="128">
        <f>IF(N156="nulová",J156,0)</f>
        <v>0</v>
      </c>
      <c r="BJ156" s="12" t="s">
        <v>83</v>
      </c>
      <c r="BK156" s="128">
        <f>ROUND(I156*H156,2)</f>
        <v>0</v>
      </c>
      <c r="BL156" s="12" t="s">
        <v>115</v>
      </c>
      <c r="BM156" s="127" t="s">
        <v>194</v>
      </c>
    </row>
    <row r="157" spans="2:65" s="1" customFormat="1" ht="146.25">
      <c r="B157" s="27"/>
      <c r="D157" s="129" t="s">
        <v>117</v>
      </c>
      <c r="F157" s="130" t="s">
        <v>147</v>
      </c>
      <c r="I157" s="131"/>
      <c r="L157" s="27"/>
      <c r="M157" s="132"/>
      <c r="T157" s="51"/>
      <c r="AT157" s="12" t="s">
        <v>117</v>
      </c>
      <c r="AU157" s="12" t="s">
        <v>83</v>
      </c>
    </row>
    <row r="158" spans="2:65" s="1" customFormat="1" ht="37.9" customHeight="1">
      <c r="B158" s="27"/>
      <c r="C158" s="133" t="s">
        <v>195</v>
      </c>
      <c r="D158" s="133" t="s">
        <v>128</v>
      </c>
      <c r="E158" s="134" t="s">
        <v>196</v>
      </c>
      <c r="F158" s="135" t="s">
        <v>197</v>
      </c>
      <c r="G158" s="136" t="s">
        <v>114</v>
      </c>
      <c r="H158" s="137">
        <v>15</v>
      </c>
      <c r="I158" s="138"/>
      <c r="J158" s="139">
        <f>ROUND(I158*H158,2)</f>
        <v>0</v>
      </c>
      <c r="K158" s="135" t="s">
        <v>485</v>
      </c>
      <c r="L158" s="140"/>
      <c r="M158" s="141" t="s">
        <v>1</v>
      </c>
      <c r="N158" s="142" t="s">
        <v>43</v>
      </c>
      <c r="P158" s="125">
        <f>O158*H158</f>
        <v>0</v>
      </c>
      <c r="Q158" s="125">
        <v>0</v>
      </c>
      <c r="R158" s="125">
        <f>Q158*H158</f>
        <v>0</v>
      </c>
      <c r="S158" s="125">
        <v>0</v>
      </c>
      <c r="T158" s="126">
        <f>S158*H158</f>
        <v>0</v>
      </c>
      <c r="AR158" s="127" t="s">
        <v>132</v>
      </c>
      <c r="AT158" s="127" t="s">
        <v>128</v>
      </c>
      <c r="AU158" s="127" t="s">
        <v>83</v>
      </c>
      <c r="AY158" s="12" t="s">
        <v>110</v>
      </c>
      <c r="BE158" s="128">
        <f>IF(N158="základní",J158,0)</f>
        <v>0</v>
      </c>
      <c r="BF158" s="128">
        <f>IF(N158="snížená",J158,0)</f>
        <v>0</v>
      </c>
      <c r="BG158" s="128">
        <f>IF(N158="zákl. přenesená",J158,0)</f>
        <v>0</v>
      </c>
      <c r="BH158" s="128">
        <f>IF(N158="sníž. přenesená",J158,0)</f>
        <v>0</v>
      </c>
      <c r="BI158" s="128">
        <f>IF(N158="nulová",J158,0)</f>
        <v>0</v>
      </c>
      <c r="BJ158" s="12" t="s">
        <v>83</v>
      </c>
      <c r="BK158" s="128">
        <f>ROUND(I158*H158,2)</f>
        <v>0</v>
      </c>
      <c r="BL158" s="12" t="s">
        <v>115</v>
      </c>
      <c r="BM158" s="127" t="s">
        <v>198</v>
      </c>
    </row>
    <row r="159" spans="2:65" s="1" customFormat="1" ht="87.75">
      <c r="B159" s="27"/>
      <c r="D159" s="129" t="s">
        <v>117</v>
      </c>
      <c r="F159" s="130" t="s">
        <v>199</v>
      </c>
      <c r="I159" s="131"/>
      <c r="L159" s="27"/>
      <c r="M159" s="132"/>
      <c r="T159" s="51"/>
      <c r="AT159" s="12" t="s">
        <v>117</v>
      </c>
      <c r="AU159" s="12" t="s">
        <v>83</v>
      </c>
    </row>
    <row r="160" spans="2:65" s="1" customFormat="1" ht="37.9" customHeight="1">
      <c r="B160" s="27"/>
      <c r="C160" s="133" t="s">
        <v>200</v>
      </c>
      <c r="D160" s="133" t="s">
        <v>128</v>
      </c>
      <c r="E160" s="134" t="s">
        <v>201</v>
      </c>
      <c r="F160" s="135" t="s">
        <v>202</v>
      </c>
      <c r="G160" s="136" t="s">
        <v>114</v>
      </c>
      <c r="H160" s="137">
        <v>1</v>
      </c>
      <c r="I160" s="138"/>
      <c r="J160" s="139">
        <f>ROUND(I160*H160,2)</f>
        <v>0</v>
      </c>
      <c r="K160" s="135" t="s">
        <v>485</v>
      </c>
      <c r="L160" s="140"/>
      <c r="M160" s="141" t="s">
        <v>1</v>
      </c>
      <c r="N160" s="142" t="s">
        <v>43</v>
      </c>
      <c r="P160" s="125">
        <f>O160*H160</f>
        <v>0</v>
      </c>
      <c r="Q160" s="125">
        <v>0</v>
      </c>
      <c r="R160" s="125">
        <f>Q160*H160</f>
        <v>0</v>
      </c>
      <c r="S160" s="125">
        <v>0</v>
      </c>
      <c r="T160" s="126">
        <f>S160*H160</f>
        <v>0</v>
      </c>
      <c r="AR160" s="127" t="s">
        <v>132</v>
      </c>
      <c r="AT160" s="127" t="s">
        <v>128</v>
      </c>
      <c r="AU160" s="127" t="s">
        <v>83</v>
      </c>
      <c r="AY160" s="12" t="s">
        <v>110</v>
      </c>
      <c r="BE160" s="128">
        <f>IF(N160="základní",J160,0)</f>
        <v>0</v>
      </c>
      <c r="BF160" s="128">
        <f>IF(N160="snížená",J160,0)</f>
        <v>0</v>
      </c>
      <c r="BG160" s="128">
        <f>IF(N160="zákl. přenesená",J160,0)</f>
        <v>0</v>
      </c>
      <c r="BH160" s="128">
        <f>IF(N160="sníž. přenesená",J160,0)</f>
        <v>0</v>
      </c>
      <c r="BI160" s="128">
        <f>IF(N160="nulová",J160,0)</f>
        <v>0</v>
      </c>
      <c r="BJ160" s="12" t="s">
        <v>83</v>
      </c>
      <c r="BK160" s="128">
        <f>ROUND(I160*H160,2)</f>
        <v>0</v>
      </c>
      <c r="BL160" s="12" t="s">
        <v>115</v>
      </c>
      <c r="BM160" s="127" t="s">
        <v>203</v>
      </c>
    </row>
    <row r="161" spans="2:65" s="1" customFormat="1" ht="87.75">
      <c r="B161" s="27"/>
      <c r="D161" s="129" t="s">
        <v>117</v>
      </c>
      <c r="F161" s="130" t="s">
        <v>204</v>
      </c>
      <c r="I161" s="131"/>
      <c r="L161" s="27"/>
      <c r="M161" s="132"/>
      <c r="T161" s="51"/>
      <c r="AT161" s="12" t="s">
        <v>117</v>
      </c>
      <c r="AU161" s="12" t="s">
        <v>83</v>
      </c>
    </row>
    <row r="162" spans="2:65" s="1" customFormat="1" ht="33" customHeight="1">
      <c r="B162" s="27"/>
      <c r="C162" s="116" t="s">
        <v>7</v>
      </c>
      <c r="D162" s="116" t="s">
        <v>111</v>
      </c>
      <c r="E162" s="117" t="s">
        <v>205</v>
      </c>
      <c r="F162" s="118" t="s">
        <v>206</v>
      </c>
      <c r="G162" s="119" t="s">
        <v>114</v>
      </c>
      <c r="H162" s="120">
        <v>9</v>
      </c>
      <c r="I162" s="121"/>
      <c r="J162" s="122">
        <f>ROUND(I162*H162,2)</f>
        <v>0</v>
      </c>
      <c r="K162" s="118" t="s">
        <v>485</v>
      </c>
      <c r="L162" s="27"/>
      <c r="M162" s="123" t="s">
        <v>1</v>
      </c>
      <c r="N162" s="124" t="s">
        <v>43</v>
      </c>
      <c r="P162" s="125">
        <f>O162*H162</f>
        <v>0</v>
      </c>
      <c r="Q162" s="125">
        <v>0</v>
      </c>
      <c r="R162" s="125">
        <f>Q162*H162</f>
        <v>0</v>
      </c>
      <c r="S162" s="125">
        <v>0</v>
      </c>
      <c r="T162" s="126">
        <f>S162*H162</f>
        <v>0</v>
      </c>
      <c r="AR162" s="127" t="s">
        <v>115</v>
      </c>
      <c r="AT162" s="127" t="s">
        <v>111</v>
      </c>
      <c r="AU162" s="127" t="s">
        <v>83</v>
      </c>
      <c r="AY162" s="12" t="s">
        <v>110</v>
      </c>
      <c r="BE162" s="128">
        <f>IF(N162="základní",J162,0)</f>
        <v>0</v>
      </c>
      <c r="BF162" s="128">
        <f>IF(N162="snížená",J162,0)</f>
        <v>0</v>
      </c>
      <c r="BG162" s="128">
        <f>IF(N162="zákl. přenesená",J162,0)</f>
        <v>0</v>
      </c>
      <c r="BH162" s="128">
        <f>IF(N162="sníž. přenesená",J162,0)</f>
        <v>0</v>
      </c>
      <c r="BI162" s="128">
        <f>IF(N162="nulová",J162,0)</f>
        <v>0</v>
      </c>
      <c r="BJ162" s="12" t="s">
        <v>83</v>
      </c>
      <c r="BK162" s="128">
        <f>ROUND(I162*H162,2)</f>
        <v>0</v>
      </c>
      <c r="BL162" s="12" t="s">
        <v>115</v>
      </c>
      <c r="BM162" s="127" t="s">
        <v>207</v>
      </c>
    </row>
    <row r="163" spans="2:65" s="1" customFormat="1" ht="87.75">
      <c r="B163" s="27"/>
      <c r="D163" s="129" t="s">
        <v>117</v>
      </c>
      <c r="F163" s="130" t="s">
        <v>118</v>
      </c>
      <c r="I163" s="131"/>
      <c r="L163" s="27"/>
      <c r="M163" s="132"/>
      <c r="T163" s="51"/>
      <c r="AT163" s="12" t="s">
        <v>117</v>
      </c>
      <c r="AU163" s="12" t="s">
        <v>83</v>
      </c>
    </row>
    <row r="164" spans="2:65" s="1" customFormat="1" ht="24.2" customHeight="1">
      <c r="B164" s="27"/>
      <c r="C164" s="116" t="s">
        <v>208</v>
      </c>
      <c r="D164" s="116" t="s">
        <v>111</v>
      </c>
      <c r="E164" s="117" t="s">
        <v>209</v>
      </c>
      <c r="F164" s="118" t="s">
        <v>210</v>
      </c>
      <c r="G164" s="119" t="s">
        <v>114</v>
      </c>
      <c r="H164" s="120">
        <v>9</v>
      </c>
      <c r="I164" s="121"/>
      <c r="J164" s="122">
        <f>ROUND(I164*H164,2)</f>
        <v>0</v>
      </c>
      <c r="K164" s="118" t="s">
        <v>485</v>
      </c>
      <c r="L164" s="27"/>
      <c r="M164" s="123" t="s">
        <v>1</v>
      </c>
      <c r="N164" s="124" t="s">
        <v>43</v>
      </c>
      <c r="P164" s="125">
        <f>O164*H164</f>
        <v>0</v>
      </c>
      <c r="Q164" s="125">
        <v>0</v>
      </c>
      <c r="R164" s="125">
        <f>Q164*H164</f>
        <v>0</v>
      </c>
      <c r="S164" s="125">
        <v>0</v>
      </c>
      <c r="T164" s="126">
        <f>S164*H164</f>
        <v>0</v>
      </c>
      <c r="AR164" s="127" t="s">
        <v>115</v>
      </c>
      <c r="AT164" s="127" t="s">
        <v>111</v>
      </c>
      <c r="AU164" s="127" t="s">
        <v>83</v>
      </c>
      <c r="AY164" s="12" t="s">
        <v>110</v>
      </c>
      <c r="BE164" s="128">
        <f>IF(N164="základní",J164,0)</f>
        <v>0</v>
      </c>
      <c r="BF164" s="128">
        <f>IF(N164="snížená",J164,0)</f>
        <v>0</v>
      </c>
      <c r="BG164" s="128">
        <f>IF(N164="zákl. přenesená",J164,0)</f>
        <v>0</v>
      </c>
      <c r="BH164" s="128">
        <f>IF(N164="sníž. přenesená",J164,0)</f>
        <v>0</v>
      </c>
      <c r="BI164" s="128">
        <f>IF(N164="nulová",J164,0)</f>
        <v>0</v>
      </c>
      <c r="BJ164" s="12" t="s">
        <v>83</v>
      </c>
      <c r="BK164" s="128">
        <f>ROUND(I164*H164,2)</f>
        <v>0</v>
      </c>
      <c r="BL164" s="12" t="s">
        <v>115</v>
      </c>
      <c r="BM164" s="127" t="s">
        <v>211</v>
      </c>
    </row>
    <row r="165" spans="2:65" s="1" customFormat="1" ht="87.75">
      <c r="B165" s="27"/>
      <c r="D165" s="129" t="s">
        <v>117</v>
      </c>
      <c r="F165" s="130" t="s">
        <v>164</v>
      </c>
      <c r="I165" s="131"/>
      <c r="L165" s="27"/>
      <c r="M165" s="132"/>
      <c r="T165" s="51"/>
      <c r="AT165" s="12" t="s">
        <v>117</v>
      </c>
      <c r="AU165" s="12" t="s">
        <v>83</v>
      </c>
    </row>
    <row r="166" spans="2:65" s="1" customFormat="1" ht="37.9" customHeight="1">
      <c r="B166" s="27"/>
      <c r="C166" s="133" t="s">
        <v>212</v>
      </c>
      <c r="D166" s="133" t="s">
        <v>128</v>
      </c>
      <c r="E166" s="134" t="s">
        <v>213</v>
      </c>
      <c r="F166" s="135" t="s">
        <v>214</v>
      </c>
      <c r="G166" s="136" t="s">
        <v>114</v>
      </c>
      <c r="H166" s="137">
        <v>9</v>
      </c>
      <c r="I166" s="138"/>
      <c r="J166" s="139">
        <f>ROUND(I166*H166,2)</f>
        <v>0</v>
      </c>
      <c r="K166" s="135" t="s">
        <v>485</v>
      </c>
      <c r="L166" s="140"/>
      <c r="M166" s="141" t="s">
        <v>1</v>
      </c>
      <c r="N166" s="142" t="s">
        <v>43</v>
      </c>
      <c r="P166" s="125">
        <f>O166*H166</f>
        <v>0</v>
      </c>
      <c r="Q166" s="125">
        <v>0</v>
      </c>
      <c r="R166" s="125">
        <f>Q166*H166</f>
        <v>0</v>
      </c>
      <c r="S166" s="125">
        <v>0</v>
      </c>
      <c r="T166" s="126">
        <f>S166*H166</f>
        <v>0</v>
      </c>
      <c r="AR166" s="127" t="s">
        <v>132</v>
      </c>
      <c r="AT166" s="127" t="s">
        <v>128</v>
      </c>
      <c r="AU166" s="127" t="s">
        <v>83</v>
      </c>
      <c r="AY166" s="12" t="s">
        <v>110</v>
      </c>
      <c r="BE166" s="128">
        <f>IF(N166="základní",J166,0)</f>
        <v>0</v>
      </c>
      <c r="BF166" s="128">
        <f>IF(N166="snížená",J166,0)</f>
        <v>0</v>
      </c>
      <c r="BG166" s="128">
        <f>IF(N166="zákl. přenesená",J166,0)</f>
        <v>0</v>
      </c>
      <c r="BH166" s="128">
        <f>IF(N166="sníž. přenesená",J166,0)</f>
        <v>0</v>
      </c>
      <c r="BI166" s="128">
        <f>IF(N166="nulová",J166,0)</f>
        <v>0</v>
      </c>
      <c r="BJ166" s="12" t="s">
        <v>83</v>
      </c>
      <c r="BK166" s="128">
        <f>ROUND(I166*H166,2)</f>
        <v>0</v>
      </c>
      <c r="BL166" s="12" t="s">
        <v>115</v>
      </c>
      <c r="BM166" s="127" t="s">
        <v>215</v>
      </c>
    </row>
    <row r="167" spans="2:65" s="1" customFormat="1" ht="48.75">
      <c r="B167" s="27"/>
      <c r="D167" s="129" t="s">
        <v>117</v>
      </c>
      <c r="F167" s="130" t="s">
        <v>216</v>
      </c>
      <c r="I167" s="131"/>
      <c r="L167" s="27"/>
      <c r="M167" s="132"/>
      <c r="T167" s="51"/>
      <c r="AT167" s="12" t="s">
        <v>117</v>
      </c>
      <c r="AU167" s="12" t="s">
        <v>83</v>
      </c>
    </row>
    <row r="168" spans="2:65" s="10" customFormat="1" ht="25.9" customHeight="1">
      <c r="B168" s="106"/>
      <c r="D168" s="107" t="s">
        <v>77</v>
      </c>
      <c r="E168" s="108" t="s">
        <v>217</v>
      </c>
      <c r="F168" s="108" t="s">
        <v>218</v>
      </c>
      <c r="I168" s="109"/>
      <c r="J168" s="110">
        <f>BK168</f>
        <v>0</v>
      </c>
      <c r="L168" s="106"/>
      <c r="M168" s="111"/>
      <c r="P168" s="112">
        <f>SUM(P169:P218)</f>
        <v>0</v>
      </c>
      <c r="R168" s="112">
        <f>SUM(R169:R218)</f>
        <v>0</v>
      </c>
      <c r="T168" s="113">
        <f>SUM(T169:T218)</f>
        <v>0</v>
      </c>
      <c r="AR168" s="107" t="s">
        <v>83</v>
      </c>
      <c r="AT168" s="114" t="s">
        <v>77</v>
      </c>
      <c r="AU168" s="114" t="s">
        <v>78</v>
      </c>
      <c r="AY168" s="107" t="s">
        <v>110</v>
      </c>
      <c r="BK168" s="115">
        <f>SUM(BK169:BK218)</f>
        <v>0</v>
      </c>
    </row>
    <row r="169" spans="2:65" s="1" customFormat="1" ht="24.2" customHeight="1">
      <c r="B169" s="27"/>
      <c r="C169" s="116" t="s">
        <v>219</v>
      </c>
      <c r="D169" s="116" t="s">
        <v>111</v>
      </c>
      <c r="E169" s="117" t="s">
        <v>220</v>
      </c>
      <c r="F169" s="118" t="s">
        <v>221</v>
      </c>
      <c r="G169" s="119" t="s">
        <v>114</v>
      </c>
      <c r="H169" s="120">
        <v>25</v>
      </c>
      <c r="I169" s="121"/>
      <c r="J169" s="122">
        <f>ROUND(I169*H169,2)</f>
        <v>0</v>
      </c>
      <c r="K169" s="118" t="s">
        <v>485</v>
      </c>
      <c r="L169" s="27"/>
      <c r="M169" s="123" t="s">
        <v>1</v>
      </c>
      <c r="N169" s="124" t="s">
        <v>43</v>
      </c>
      <c r="P169" s="125">
        <f>O169*H169</f>
        <v>0</v>
      </c>
      <c r="Q169" s="125">
        <v>0</v>
      </c>
      <c r="R169" s="125">
        <f>Q169*H169</f>
        <v>0</v>
      </c>
      <c r="S169" s="125">
        <v>0</v>
      </c>
      <c r="T169" s="126">
        <f>S169*H169</f>
        <v>0</v>
      </c>
      <c r="AR169" s="127" t="s">
        <v>115</v>
      </c>
      <c r="AT169" s="127" t="s">
        <v>111</v>
      </c>
      <c r="AU169" s="127" t="s">
        <v>83</v>
      </c>
      <c r="AY169" s="12" t="s">
        <v>110</v>
      </c>
      <c r="BE169" s="128">
        <f>IF(N169="základní",J169,0)</f>
        <v>0</v>
      </c>
      <c r="BF169" s="128">
        <f>IF(N169="snížená",J169,0)</f>
        <v>0</v>
      </c>
      <c r="BG169" s="128">
        <f>IF(N169="zákl. přenesená",J169,0)</f>
        <v>0</v>
      </c>
      <c r="BH169" s="128">
        <f>IF(N169="sníž. přenesená",J169,0)</f>
        <v>0</v>
      </c>
      <c r="BI169" s="128">
        <f>IF(N169="nulová",J169,0)</f>
        <v>0</v>
      </c>
      <c r="BJ169" s="12" t="s">
        <v>83</v>
      </c>
      <c r="BK169" s="128">
        <f>ROUND(I169*H169,2)</f>
        <v>0</v>
      </c>
      <c r="BL169" s="12" t="s">
        <v>115</v>
      </c>
      <c r="BM169" s="127" t="s">
        <v>222</v>
      </c>
    </row>
    <row r="170" spans="2:65" s="1" customFormat="1" ht="87.75">
      <c r="B170" s="27"/>
      <c r="D170" s="129" t="s">
        <v>117</v>
      </c>
      <c r="F170" s="130" t="s">
        <v>118</v>
      </c>
      <c r="I170" s="131"/>
      <c r="L170" s="27"/>
      <c r="M170" s="132"/>
      <c r="T170" s="51"/>
      <c r="AT170" s="12" t="s">
        <v>117</v>
      </c>
      <c r="AU170" s="12" t="s">
        <v>83</v>
      </c>
    </row>
    <row r="171" spans="2:65" s="1" customFormat="1" ht="21.75" customHeight="1">
      <c r="B171" s="27"/>
      <c r="C171" s="116" t="s">
        <v>223</v>
      </c>
      <c r="D171" s="116" t="s">
        <v>111</v>
      </c>
      <c r="E171" s="117" t="s">
        <v>224</v>
      </c>
      <c r="F171" s="118" t="s">
        <v>225</v>
      </c>
      <c r="G171" s="119" t="s">
        <v>114</v>
      </c>
      <c r="H171" s="120">
        <v>20</v>
      </c>
      <c r="I171" s="121"/>
      <c r="J171" s="122">
        <f>ROUND(I171*H171,2)</f>
        <v>0</v>
      </c>
      <c r="K171" s="118" t="s">
        <v>485</v>
      </c>
      <c r="L171" s="27"/>
      <c r="M171" s="123" t="s">
        <v>1</v>
      </c>
      <c r="N171" s="124" t="s">
        <v>43</v>
      </c>
      <c r="P171" s="125">
        <f>O171*H171</f>
        <v>0</v>
      </c>
      <c r="Q171" s="125">
        <v>0</v>
      </c>
      <c r="R171" s="125">
        <f>Q171*H171</f>
        <v>0</v>
      </c>
      <c r="S171" s="125">
        <v>0</v>
      </c>
      <c r="T171" s="126">
        <f>S171*H171</f>
        <v>0</v>
      </c>
      <c r="AR171" s="127" t="s">
        <v>115</v>
      </c>
      <c r="AT171" s="127" t="s">
        <v>111</v>
      </c>
      <c r="AU171" s="127" t="s">
        <v>83</v>
      </c>
      <c r="AY171" s="12" t="s">
        <v>110</v>
      </c>
      <c r="BE171" s="128">
        <f>IF(N171="základní",J171,0)</f>
        <v>0</v>
      </c>
      <c r="BF171" s="128">
        <f>IF(N171="snížená",J171,0)</f>
        <v>0</v>
      </c>
      <c r="BG171" s="128">
        <f>IF(N171="zákl. přenesená",J171,0)</f>
        <v>0</v>
      </c>
      <c r="BH171" s="128">
        <f>IF(N171="sníž. přenesená",J171,0)</f>
        <v>0</v>
      </c>
      <c r="BI171" s="128">
        <f>IF(N171="nulová",J171,0)</f>
        <v>0</v>
      </c>
      <c r="BJ171" s="12" t="s">
        <v>83</v>
      </c>
      <c r="BK171" s="128">
        <f>ROUND(I171*H171,2)</f>
        <v>0</v>
      </c>
      <c r="BL171" s="12" t="s">
        <v>115</v>
      </c>
      <c r="BM171" s="127" t="s">
        <v>226</v>
      </c>
    </row>
    <row r="172" spans="2:65" s="1" customFormat="1" ht="136.5">
      <c r="B172" s="27"/>
      <c r="D172" s="129" t="s">
        <v>117</v>
      </c>
      <c r="F172" s="130" t="s">
        <v>122</v>
      </c>
      <c r="I172" s="131"/>
      <c r="L172" s="27"/>
      <c r="M172" s="132"/>
      <c r="T172" s="51"/>
      <c r="AT172" s="12" t="s">
        <v>117</v>
      </c>
      <c r="AU172" s="12" t="s">
        <v>83</v>
      </c>
    </row>
    <row r="173" spans="2:65" s="1" customFormat="1" ht="24.2" customHeight="1">
      <c r="B173" s="27"/>
      <c r="C173" s="116" t="s">
        <v>227</v>
      </c>
      <c r="D173" s="116" t="s">
        <v>111</v>
      </c>
      <c r="E173" s="117" t="s">
        <v>228</v>
      </c>
      <c r="F173" s="118" t="s">
        <v>229</v>
      </c>
      <c r="G173" s="119" t="s">
        <v>114</v>
      </c>
      <c r="H173" s="120">
        <v>5</v>
      </c>
      <c r="I173" s="121"/>
      <c r="J173" s="122">
        <f>ROUND(I173*H173,2)</f>
        <v>0</v>
      </c>
      <c r="K173" s="118" t="s">
        <v>485</v>
      </c>
      <c r="L173" s="27"/>
      <c r="M173" s="123" t="s">
        <v>1</v>
      </c>
      <c r="N173" s="124" t="s">
        <v>43</v>
      </c>
      <c r="P173" s="125">
        <f>O173*H173</f>
        <v>0</v>
      </c>
      <c r="Q173" s="125">
        <v>0</v>
      </c>
      <c r="R173" s="125">
        <f>Q173*H173</f>
        <v>0</v>
      </c>
      <c r="S173" s="125">
        <v>0</v>
      </c>
      <c r="T173" s="126">
        <f>S173*H173</f>
        <v>0</v>
      </c>
      <c r="AR173" s="127" t="s">
        <v>115</v>
      </c>
      <c r="AT173" s="127" t="s">
        <v>111</v>
      </c>
      <c r="AU173" s="127" t="s">
        <v>83</v>
      </c>
      <c r="AY173" s="12" t="s">
        <v>110</v>
      </c>
      <c r="BE173" s="128">
        <f>IF(N173="základní",J173,0)</f>
        <v>0</v>
      </c>
      <c r="BF173" s="128">
        <f>IF(N173="snížená",J173,0)</f>
        <v>0</v>
      </c>
      <c r="BG173" s="128">
        <f>IF(N173="zákl. přenesená",J173,0)</f>
        <v>0</v>
      </c>
      <c r="BH173" s="128">
        <f>IF(N173="sníž. přenesená",J173,0)</f>
        <v>0</v>
      </c>
      <c r="BI173" s="128">
        <f>IF(N173="nulová",J173,0)</f>
        <v>0</v>
      </c>
      <c r="BJ173" s="12" t="s">
        <v>83</v>
      </c>
      <c r="BK173" s="128">
        <f>ROUND(I173*H173,2)</f>
        <v>0</v>
      </c>
      <c r="BL173" s="12" t="s">
        <v>115</v>
      </c>
      <c r="BM173" s="127" t="s">
        <v>230</v>
      </c>
    </row>
    <row r="174" spans="2:65" s="1" customFormat="1" ht="136.5">
      <c r="B174" s="27"/>
      <c r="D174" s="129" t="s">
        <v>117</v>
      </c>
      <c r="F174" s="130" t="s">
        <v>127</v>
      </c>
      <c r="I174" s="131"/>
      <c r="L174" s="27"/>
      <c r="M174" s="132"/>
      <c r="T174" s="51"/>
      <c r="AT174" s="12" t="s">
        <v>117</v>
      </c>
      <c r="AU174" s="12" t="s">
        <v>83</v>
      </c>
    </row>
    <row r="175" spans="2:65" s="1" customFormat="1" ht="24.2" customHeight="1">
      <c r="B175" s="27"/>
      <c r="C175" s="133" t="s">
        <v>231</v>
      </c>
      <c r="D175" s="133" t="s">
        <v>128</v>
      </c>
      <c r="E175" s="134" t="s">
        <v>232</v>
      </c>
      <c r="F175" s="135" t="s">
        <v>233</v>
      </c>
      <c r="G175" s="136" t="s">
        <v>167</v>
      </c>
      <c r="H175" s="137">
        <v>22</v>
      </c>
      <c r="I175" s="138"/>
      <c r="J175" s="139">
        <f>ROUND(I175*H175,2)</f>
        <v>0</v>
      </c>
      <c r="K175" s="135" t="s">
        <v>485</v>
      </c>
      <c r="L175" s="140"/>
      <c r="M175" s="141" t="s">
        <v>1</v>
      </c>
      <c r="N175" s="142" t="s">
        <v>43</v>
      </c>
      <c r="P175" s="125">
        <f>O175*H175</f>
        <v>0</v>
      </c>
      <c r="Q175" s="125">
        <v>0</v>
      </c>
      <c r="R175" s="125">
        <f>Q175*H175</f>
        <v>0</v>
      </c>
      <c r="S175" s="125">
        <v>0</v>
      </c>
      <c r="T175" s="126">
        <f>S175*H175</f>
        <v>0</v>
      </c>
      <c r="AR175" s="127" t="s">
        <v>132</v>
      </c>
      <c r="AT175" s="127" t="s">
        <v>128</v>
      </c>
      <c r="AU175" s="127" t="s">
        <v>83</v>
      </c>
      <c r="AY175" s="12" t="s">
        <v>110</v>
      </c>
      <c r="BE175" s="128">
        <f>IF(N175="základní",J175,0)</f>
        <v>0</v>
      </c>
      <c r="BF175" s="128">
        <f>IF(N175="snížená",J175,0)</f>
        <v>0</v>
      </c>
      <c r="BG175" s="128">
        <f>IF(N175="zákl. přenesená",J175,0)</f>
        <v>0</v>
      </c>
      <c r="BH175" s="128">
        <f>IF(N175="sníž. přenesená",J175,0)</f>
        <v>0</v>
      </c>
      <c r="BI175" s="128">
        <f>IF(N175="nulová",J175,0)</f>
        <v>0</v>
      </c>
      <c r="BJ175" s="12" t="s">
        <v>83</v>
      </c>
      <c r="BK175" s="128">
        <f>ROUND(I175*H175,2)</f>
        <v>0</v>
      </c>
      <c r="BL175" s="12" t="s">
        <v>115</v>
      </c>
      <c r="BM175" s="127" t="s">
        <v>234</v>
      </c>
    </row>
    <row r="176" spans="2:65" s="1" customFormat="1" ht="78">
      <c r="B176" s="27"/>
      <c r="D176" s="129" t="s">
        <v>117</v>
      </c>
      <c r="F176" s="130" t="s">
        <v>235</v>
      </c>
      <c r="I176" s="131"/>
      <c r="L176" s="27"/>
      <c r="M176" s="132"/>
      <c r="T176" s="51"/>
      <c r="AT176" s="12" t="s">
        <v>117</v>
      </c>
      <c r="AU176" s="12" t="s">
        <v>83</v>
      </c>
    </row>
    <row r="177" spans="2:65" s="1" customFormat="1" ht="24.2" customHeight="1">
      <c r="B177" s="27"/>
      <c r="C177" s="133" t="s">
        <v>236</v>
      </c>
      <c r="D177" s="133" t="s">
        <v>128</v>
      </c>
      <c r="E177" s="134" t="s">
        <v>237</v>
      </c>
      <c r="F177" s="135" t="s">
        <v>238</v>
      </c>
      <c r="G177" s="136" t="s">
        <v>167</v>
      </c>
      <c r="H177" s="137">
        <v>3</v>
      </c>
      <c r="I177" s="138"/>
      <c r="J177" s="139">
        <f>ROUND(I177*H177,2)</f>
        <v>0</v>
      </c>
      <c r="K177" s="135" t="s">
        <v>485</v>
      </c>
      <c r="L177" s="140"/>
      <c r="M177" s="141" t="s">
        <v>1</v>
      </c>
      <c r="N177" s="142" t="s">
        <v>43</v>
      </c>
      <c r="P177" s="125">
        <f>O177*H177</f>
        <v>0</v>
      </c>
      <c r="Q177" s="125">
        <v>0</v>
      </c>
      <c r="R177" s="125">
        <f>Q177*H177</f>
        <v>0</v>
      </c>
      <c r="S177" s="125">
        <v>0</v>
      </c>
      <c r="T177" s="126">
        <f>S177*H177</f>
        <v>0</v>
      </c>
      <c r="AR177" s="127" t="s">
        <v>132</v>
      </c>
      <c r="AT177" s="127" t="s">
        <v>128</v>
      </c>
      <c r="AU177" s="127" t="s">
        <v>83</v>
      </c>
      <c r="AY177" s="12" t="s">
        <v>110</v>
      </c>
      <c r="BE177" s="128">
        <f>IF(N177="základní",J177,0)</f>
        <v>0</v>
      </c>
      <c r="BF177" s="128">
        <f>IF(N177="snížená",J177,0)</f>
        <v>0</v>
      </c>
      <c r="BG177" s="128">
        <f>IF(N177="zákl. přenesená",J177,0)</f>
        <v>0</v>
      </c>
      <c r="BH177" s="128">
        <f>IF(N177="sníž. přenesená",J177,0)</f>
        <v>0</v>
      </c>
      <c r="BI177" s="128">
        <f>IF(N177="nulová",J177,0)</f>
        <v>0</v>
      </c>
      <c r="BJ177" s="12" t="s">
        <v>83</v>
      </c>
      <c r="BK177" s="128">
        <f>ROUND(I177*H177,2)</f>
        <v>0</v>
      </c>
      <c r="BL177" s="12" t="s">
        <v>115</v>
      </c>
      <c r="BM177" s="127" t="s">
        <v>239</v>
      </c>
    </row>
    <row r="178" spans="2:65" s="1" customFormat="1" ht="78">
      <c r="B178" s="27"/>
      <c r="D178" s="129" t="s">
        <v>117</v>
      </c>
      <c r="F178" s="130" t="s">
        <v>235</v>
      </c>
      <c r="I178" s="131"/>
      <c r="L178" s="27"/>
      <c r="M178" s="132"/>
      <c r="T178" s="51"/>
      <c r="AT178" s="12" t="s">
        <v>117</v>
      </c>
      <c r="AU178" s="12" t="s">
        <v>83</v>
      </c>
    </row>
    <row r="179" spans="2:65" s="1" customFormat="1" ht="24.2" customHeight="1">
      <c r="B179" s="27"/>
      <c r="C179" s="116" t="s">
        <v>240</v>
      </c>
      <c r="D179" s="116" t="s">
        <v>111</v>
      </c>
      <c r="E179" s="117" t="s">
        <v>241</v>
      </c>
      <c r="F179" s="118" t="s">
        <v>242</v>
      </c>
      <c r="G179" s="119" t="s">
        <v>114</v>
      </c>
      <c r="H179" s="120">
        <v>90</v>
      </c>
      <c r="I179" s="121"/>
      <c r="J179" s="122">
        <f>ROUND(I179*H179,2)</f>
        <v>0</v>
      </c>
      <c r="K179" s="118" t="s">
        <v>485</v>
      </c>
      <c r="L179" s="27"/>
      <c r="M179" s="123" t="s">
        <v>1</v>
      </c>
      <c r="N179" s="124" t="s">
        <v>43</v>
      </c>
      <c r="P179" s="125">
        <f>O179*H179</f>
        <v>0</v>
      </c>
      <c r="Q179" s="125">
        <v>0</v>
      </c>
      <c r="R179" s="125">
        <f>Q179*H179</f>
        <v>0</v>
      </c>
      <c r="S179" s="125">
        <v>0</v>
      </c>
      <c r="T179" s="126">
        <f>S179*H179</f>
        <v>0</v>
      </c>
      <c r="AR179" s="127" t="s">
        <v>115</v>
      </c>
      <c r="AT179" s="127" t="s">
        <v>111</v>
      </c>
      <c r="AU179" s="127" t="s">
        <v>83</v>
      </c>
      <c r="AY179" s="12" t="s">
        <v>110</v>
      </c>
      <c r="BE179" s="128">
        <f>IF(N179="základní",J179,0)</f>
        <v>0</v>
      </c>
      <c r="BF179" s="128">
        <f>IF(N179="snížená",J179,0)</f>
        <v>0</v>
      </c>
      <c r="BG179" s="128">
        <f>IF(N179="zákl. přenesená",J179,0)</f>
        <v>0</v>
      </c>
      <c r="BH179" s="128">
        <f>IF(N179="sníž. přenesená",J179,0)</f>
        <v>0</v>
      </c>
      <c r="BI179" s="128">
        <f>IF(N179="nulová",J179,0)</f>
        <v>0</v>
      </c>
      <c r="BJ179" s="12" t="s">
        <v>83</v>
      </c>
      <c r="BK179" s="128">
        <f>ROUND(I179*H179,2)</f>
        <v>0</v>
      </c>
      <c r="BL179" s="12" t="s">
        <v>115</v>
      </c>
      <c r="BM179" s="127" t="s">
        <v>243</v>
      </c>
    </row>
    <row r="180" spans="2:65" s="1" customFormat="1" ht="87.75">
      <c r="B180" s="27"/>
      <c r="D180" s="129" t="s">
        <v>117</v>
      </c>
      <c r="F180" s="130" t="s">
        <v>118</v>
      </c>
      <c r="I180" s="131"/>
      <c r="L180" s="27"/>
      <c r="M180" s="132"/>
      <c r="T180" s="51"/>
      <c r="AT180" s="12" t="s">
        <v>117</v>
      </c>
      <c r="AU180" s="12" t="s">
        <v>83</v>
      </c>
    </row>
    <row r="181" spans="2:65" s="1" customFormat="1" ht="16.5" customHeight="1">
      <c r="B181" s="27"/>
      <c r="C181" s="116" t="s">
        <v>244</v>
      </c>
      <c r="D181" s="116" t="s">
        <v>111</v>
      </c>
      <c r="E181" s="117" t="s">
        <v>245</v>
      </c>
      <c r="F181" s="118" t="s">
        <v>246</v>
      </c>
      <c r="G181" s="119" t="s">
        <v>114</v>
      </c>
      <c r="H181" s="120">
        <v>45</v>
      </c>
      <c r="I181" s="121"/>
      <c r="J181" s="122">
        <f>ROUND(I181*H181,2)</f>
        <v>0</v>
      </c>
      <c r="K181" s="118" t="s">
        <v>485</v>
      </c>
      <c r="L181" s="27"/>
      <c r="M181" s="123" t="s">
        <v>1</v>
      </c>
      <c r="N181" s="124" t="s">
        <v>43</v>
      </c>
      <c r="P181" s="125">
        <f>O181*H181</f>
        <v>0</v>
      </c>
      <c r="Q181" s="125">
        <v>0</v>
      </c>
      <c r="R181" s="125">
        <f>Q181*H181</f>
        <v>0</v>
      </c>
      <c r="S181" s="125">
        <v>0</v>
      </c>
      <c r="T181" s="126">
        <f>S181*H181</f>
        <v>0</v>
      </c>
      <c r="AR181" s="127" t="s">
        <v>115</v>
      </c>
      <c r="AT181" s="127" t="s">
        <v>111</v>
      </c>
      <c r="AU181" s="127" t="s">
        <v>83</v>
      </c>
      <c r="AY181" s="12" t="s">
        <v>110</v>
      </c>
      <c r="BE181" s="128">
        <f>IF(N181="základní",J181,0)</f>
        <v>0</v>
      </c>
      <c r="BF181" s="128">
        <f>IF(N181="snížená",J181,0)</f>
        <v>0</v>
      </c>
      <c r="BG181" s="128">
        <f>IF(N181="zákl. přenesená",J181,0)</f>
        <v>0</v>
      </c>
      <c r="BH181" s="128">
        <f>IF(N181="sníž. přenesená",J181,0)</f>
        <v>0</v>
      </c>
      <c r="BI181" s="128">
        <f>IF(N181="nulová",J181,0)</f>
        <v>0</v>
      </c>
      <c r="BJ181" s="12" t="s">
        <v>83</v>
      </c>
      <c r="BK181" s="128">
        <f>ROUND(I181*H181,2)</f>
        <v>0</v>
      </c>
      <c r="BL181" s="12" t="s">
        <v>115</v>
      </c>
      <c r="BM181" s="127" t="s">
        <v>247</v>
      </c>
    </row>
    <row r="182" spans="2:65" s="1" customFormat="1" ht="136.5">
      <c r="B182" s="27"/>
      <c r="D182" s="129" t="s">
        <v>117</v>
      </c>
      <c r="F182" s="130" t="s">
        <v>122</v>
      </c>
      <c r="I182" s="131"/>
      <c r="L182" s="27"/>
      <c r="M182" s="132"/>
      <c r="T182" s="51"/>
      <c r="AT182" s="12" t="s">
        <v>117</v>
      </c>
      <c r="AU182" s="12" t="s">
        <v>83</v>
      </c>
    </row>
    <row r="183" spans="2:65" s="1" customFormat="1" ht="24.2" customHeight="1">
      <c r="B183" s="27"/>
      <c r="C183" s="116" t="s">
        <v>248</v>
      </c>
      <c r="D183" s="116" t="s">
        <v>111</v>
      </c>
      <c r="E183" s="117" t="s">
        <v>249</v>
      </c>
      <c r="F183" s="118" t="s">
        <v>250</v>
      </c>
      <c r="G183" s="119" t="s">
        <v>114</v>
      </c>
      <c r="H183" s="120">
        <v>45</v>
      </c>
      <c r="I183" s="121"/>
      <c r="J183" s="122">
        <f>ROUND(I183*H183,2)</f>
        <v>0</v>
      </c>
      <c r="K183" s="118" t="s">
        <v>485</v>
      </c>
      <c r="L183" s="27"/>
      <c r="M183" s="123" t="s">
        <v>1</v>
      </c>
      <c r="N183" s="124" t="s">
        <v>43</v>
      </c>
      <c r="P183" s="125">
        <f>O183*H183</f>
        <v>0</v>
      </c>
      <c r="Q183" s="125">
        <v>0</v>
      </c>
      <c r="R183" s="125">
        <f>Q183*H183</f>
        <v>0</v>
      </c>
      <c r="S183" s="125">
        <v>0</v>
      </c>
      <c r="T183" s="126">
        <f>S183*H183</f>
        <v>0</v>
      </c>
      <c r="AR183" s="127" t="s">
        <v>115</v>
      </c>
      <c r="AT183" s="127" t="s">
        <v>111</v>
      </c>
      <c r="AU183" s="127" t="s">
        <v>83</v>
      </c>
      <c r="AY183" s="12" t="s">
        <v>110</v>
      </c>
      <c r="BE183" s="128">
        <f>IF(N183="základní",J183,0)</f>
        <v>0</v>
      </c>
      <c r="BF183" s="128">
        <f>IF(N183="snížená",J183,0)</f>
        <v>0</v>
      </c>
      <c r="BG183" s="128">
        <f>IF(N183="zákl. přenesená",J183,0)</f>
        <v>0</v>
      </c>
      <c r="BH183" s="128">
        <f>IF(N183="sníž. přenesená",J183,0)</f>
        <v>0</v>
      </c>
      <c r="BI183" s="128">
        <f>IF(N183="nulová",J183,0)</f>
        <v>0</v>
      </c>
      <c r="BJ183" s="12" t="s">
        <v>83</v>
      </c>
      <c r="BK183" s="128">
        <f>ROUND(I183*H183,2)</f>
        <v>0</v>
      </c>
      <c r="BL183" s="12" t="s">
        <v>115</v>
      </c>
      <c r="BM183" s="127" t="s">
        <v>251</v>
      </c>
    </row>
    <row r="184" spans="2:65" s="1" customFormat="1" ht="136.5">
      <c r="B184" s="27"/>
      <c r="D184" s="129" t="s">
        <v>117</v>
      </c>
      <c r="F184" s="130" t="s">
        <v>252</v>
      </c>
      <c r="I184" s="131"/>
      <c r="L184" s="27"/>
      <c r="M184" s="132"/>
      <c r="T184" s="51"/>
      <c r="AT184" s="12" t="s">
        <v>117</v>
      </c>
      <c r="AU184" s="12" t="s">
        <v>83</v>
      </c>
    </row>
    <row r="185" spans="2:65" s="1" customFormat="1" ht="24.2" customHeight="1">
      <c r="B185" s="27"/>
      <c r="C185" s="133" t="s">
        <v>253</v>
      </c>
      <c r="D185" s="133" t="s">
        <v>128</v>
      </c>
      <c r="E185" s="134" t="s">
        <v>254</v>
      </c>
      <c r="F185" s="135" t="s">
        <v>255</v>
      </c>
      <c r="G185" s="136" t="s">
        <v>114</v>
      </c>
      <c r="H185" s="137">
        <v>72</v>
      </c>
      <c r="I185" s="138"/>
      <c r="J185" s="139">
        <f>ROUND(I185*H185,2)</f>
        <v>0</v>
      </c>
      <c r="K185" s="135" t="s">
        <v>485</v>
      </c>
      <c r="L185" s="140"/>
      <c r="M185" s="141" t="s">
        <v>1</v>
      </c>
      <c r="N185" s="142" t="s">
        <v>43</v>
      </c>
      <c r="P185" s="125">
        <f>O185*H185</f>
        <v>0</v>
      </c>
      <c r="Q185" s="125">
        <v>0</v>
      </c>
      <c r="R185" s="125">
        <f>Q185*H185</f>
        <v>0</v>
      </c>
      <c r="S185" s="125">
        <v>0</v>
      </c>
      <c r="T185" s="126">
        <f>S185*H185</f>
        <v>0</v>
      </c>
      <c r="AR185" s="127" t="s">
        <v>132</v>
      </c>
      <c r="AT185" s="127" t="s">
        <v>128</v>
      </c>
      <c r="AU185" s="127" t="s">
        <v>83</v>
      </c>
      <c r="AY185" s="12" t="s">
        <v>110</v>
      </c>
      <c r="BE185" s="128">
        <f>IF(N185="základní",J185,0)</f>
        <v>0</v>
      </c>
      <c r="BF185" s="128">
        <f>IF(N185="snížená",J185,0)</f>
        <v>0</v>
      </c>
      <c r="BG185" s="128">
        <f>IF(N185="zákl. přenesená",J185,0)</f>
        <v>0</v>
      </c>
      <c r="BH185" s="128">
        <f>IF(N185="sníž. přenesená",J185,0)</f>
        <v>0</v>
      </c>
      <c r="BI185" s="128">
        <f>IF(N185="nulová",J185,0)</f>
        <v>0</v>
      </c>
      <c r="BJ185" s="12" t="s">
        <v>83</v>
      </c>
      <c r="BK185" s="128">
        <f>ROUND(I185*H185,2)</f>
        <v>0</v>
      </c>
      <c r="BL185" s="12" t="s">
        <v>115</v>
      </c>
      <c r="BM185" s="127" t="s">
        <v>256</v>
      </c>
    </row>
    <row r="186" spans="2:65" s="1" customFormat="1" ht="87.75">
      <c r="B186" s="27"/>
      <c r="D186" s="129" t="s">
        <v>117</v>
      </c>
      <c r="F186" s="130" t="s">
        <v>257</v>
      </c>
      <c r="I186" s="131"/>
      <c r="L186" s="27"/>
      <c r="M186" s="132"/>
      <c r="T186" s="51"/>
      <c r="AT186" s="12" t="s">
        <v>117</v>
      </c>
      <c r="AU186" s="12" t="s">
        <v>83</v>
      </c>
    </row>
    <row r="187" spans="2:65" s="1" customFormat="1" ht="24.2" customHeight="1">
      <c r="B187" s="27"/>
      <c r="C187" s="133" t="s">
        <v>258</v>
      </c>
      <c r="D187" s="133" t="s">
        <v>128</v>
      </c>
      <c r="E187" s="134" t="s">
        <v>259</v>
      </c>
      <c r="F187" s="135" t="s">
        <v>260</v>
      </c>
      <c r="G187" s="136" t="s">
        <v>114</v>
      </c>
      <c r="H187" s="137">
        <v>18</v>
      </c>
      <c r="I187" s="138"/>
      <c r="J187" s="139">
        <f>ROUND(I187*H187,2)</f>
        <v>0</v>
      </c>
      <c r="K187" s="135" t="s">
        <v>485</v>
      </c>
      <c r="L187" s="140"/>
      <c r="M187" s="141" t="s">
        <v>1</v>
      </c>
      <c r="N187" s="142" t="s">
        <v>43</v>
      </c>
      <c r="P187" s="125">
        <f>O187*H187</f>
        <v>0</v>
      </c>
      <c r="Q187" s="125">
        <v>0</v>
      </c>
      <c r="R187" s="125">
        <f>Q187*H187</f>
        <v>0</v>
      </c>
      <c r="S187" s="125">
        <v>0</v>
      </c>
      <c r="T187" s="126">
        <f>S187*H187</f>
        <v>0</v>
      </c>
      <c r="AR187" s="127" t="s">
        <v>132</v>
      </c>
      <c r="AT187" s="127" t="s">
        <v>128</v>
      </c>
      <c r="AU187" s="127" t="s">
        <v>83</v>
      </c>
      <c r="AY187" s="12" t="s">
        <v>110</v>
      </c>
      <c r="BE187" s="128">
        <f>IF(N187="základní",J187,0)</f>
        <v>0</v>
      </c>
      <c r="BF187" s="128">
        <f>IF(N187="snížená",J187,0)</f>
        <v>0</v>
      </c>
      <c r="BG187" s="128">
        <f>IF(N187="zákl. přenesená",J187,0)</f>
        <v>0</v>
      </c>
      <c r="BH187" s="128">
        <f>IF(N187="sníž. přenesená",J187,0)</f>
        <v>0</v>
      </c>
      <c r="BI187" s="128">
        <f>IF(N187="nulová",J187,0)</f>
        <v>0</v>
      </c>
      <c r="BJ187" s="12" t="s">
        <v>83</v>
      </c>
      <c r="BK187" s="128">
        <f>ROUND(I187*H187,2)</f>
        <v>0</v>
      </c>
      <c r="BL187" s="12" t="s">
        <v>115</v>
      </c>
      <c r="BM187" s="127" t="s">
        <v>261</v>
      </c>
    </row>
    <row r="188" spans="2:65" s="1" customFormat="1" ht="87.75">
      <c r="B188" s="27"/>
      <c r="D188" s="129" t="s">
        <v>117</v>
      </c>
      <c r="F188" s="130" t="s">
        <v>262</v>
      </c>
      <c r="I188" s="131"/>
      <c r="L188" s="27"/>
      <c r="M188" s="132"/>
      <c r="T188" s="51"/>
      <c r="AT188" s="12" t="s">
        <v>117</v>
      </c>
      <c r="AU188" s="12" t="s">
        <v>83</v>
      </c>
    </row>
    <row r="189" spans="2:65" s="1" customFormat="1" ht="24.2" customHeight="1">
      <c r="B189" s="27"/>
      <c r="C189" s="116" t="s">
        <v>263</v>
      </c>
      <c r="D189" s="116" t="s">
        <v>111</v>
      </c>
      <c r="E189" s="117" t="s">
        <v>264</v>
      </c>
      <c r="F189" s="118" t="s">
        <v>265</v>
      </c>
      <c r="G189" s="119" t="s">
        <v>114</v>
      </c>
      <c r="H189" s="120">
        <v>90</v>
      </c>
      <c r="I189" s="121"/>
      <c r="J189" s="122">
        <f>ROUND(I189*H189,2)</f>
        <v>0</v>
      </c>
      <c r="K189" s="118" t="s">
        <v>485</v>
      </c>
      <c r="L189" s="27"/>
      <c r="M189" s="123" t="s">
        <v>1</v>
      </c>
      <c r="N189" s="124" t="s">
        <v>43</v>
      </c>
      <c r="P189" s="125">
        <f>O189*H189</f>
        <v>0</v>
      </c>
      <c r="Q189" s="125">
        <v>0</v>
      </c>
      <c r="R189" s="125">
        <f>Q189*H189</f>
        <v>0</v>
      </c>
      <c r="S189" s="125">
        <v>0</v>
      </c>
      <c r="T189" s="126">
        <f>S189*H189</f>
        <v>0</v>
      </c>
      <c r="AR189" s="127" t="s">
        <v>115</v>
      </c>
      <c r="AT189" s="127" t="s">
        <v>111</v>
      </c>
      <c r="AU189" s="127" t="s">
        <v>83</v>
      </c>
      <c r="AY189" s="12" t="s">
        <v>110</v>
      </c>
      <c r="BE189" s="128">
        <f>IF(N189="základní",J189,0)</f>
        <v>0</v>
      </c>
      <c r="BF189" s="128">
        <f>IF(N189="snížená",J189,0)</f>
        <v>0</v>
      </c>
      <c r="BG189" s="128">
        <f>IF(N189="zákl. přenesená",J189,0)</f>
        <v>0</v>
      </c>
      <c r="BH189" s="128">
        <f>IF(N189="sníž. přenesená",J189,0)</f>
        <v>0</v>
      </c>
      <c r="BI189" s="128">
        <f>IF(N189="nulová",J189,0)</f>
        <v>0</v>
      </c>
      <c r="BJ189" s="12" t="s">
        <v>83</v>
      </c>
      <c r="BK189" s="128">
        <f>ROUND(I189*H189,2)</f>
        <v>0</v>
      </c>
      <c r="BL189" s="12" t="s">
        <v>115</v>
      </c>
      <c r="BM189" s="127" t="s">
        <v>266</v>
      </c>
    </row>
    <row r="190" spans="2:65" s="1" customFormat="1" ht="87.75">
      <c r="B190" s="27"/>
      <c r="D190" s="129" t="s">
        <v>117</v>
      </c>
      <c r="F190" s="130" t="s">
        <v>267</v>
      </c>
      <c r="I190" s="131"/>
      <c r="L190" s="27"/>
      <c r="M190" s="132"/>
      <c r="T190" s="51"/>
      <c r="AT190" s="12" t="s">
        <v>117</v>
      </c>
      <c r="AU190" s="12" t="s">
        <v>83</v>
      </c>
    </row>
    <row r="191" spans="2:65" s="1" customFormat="1" ht="24.2" customHeight="1">
      <c r="B191" s="27"/>
      <c r="C191" s="116" t="s">
        <v>268</v>
      </c>
      <c r="D191" s="116" t="s">
        <v>111</v>
      </c>
      <c r="E191" s="117" t="s">
        <v>269</v>
      </c>
      <c r="F191" s="118" t="s">
        <v>270</v>
      </c>
      <c r="G191" s="119" t="s">
        <v>114</v>
      </c>
      <c r="H191" s="120">
        <v>40</v>
      </c>
      <c r="I191" s="121"/>
      <c r="J191" s="122">
        <f>ROUND(I191*H191,2)</f>
        <v>0</v>
      </c>
      <c r="K191" s="118" t="s">
        <v>485</v>
      </c>
      <c r="L191" s="27"/>
      <c r="M191" s="123" t="s">
        <v>1</v>
      </c>
      <c r="N191" s="124" t="s">
        <v>43</v>
      </c>
      <c r="P191" s="125">
        <f>O191*H191</f>
        <v>0</v>
      </c>
      <c r="Q191" s="125">
        <v>0</v>
      </c>
      <c r="R191" s="125">
        <f>Q191*H191</f>
        <v>0</v>
      </c>
      <c r="S191" s="125">
        <v>0</v>
      </c>
      <c r="T191" s="126">
        <f>S191*H191</f>
        <v>0</v>
      </c>
      <c r="AR191" s="127" t="s">
        <v>115</v>
      </c>
      <c r="AT191" s="127" t="s">
        <v>111</v>
      </c>
      <c r="AU191" s="127" t="s">
        <v>83</v>
      </c>
      <c r="AY191" s="12" t="s">
        <v>110</v>
      </c>
      <c r="BE191" s="128">
        <f>IF(N191="základní",J191,0)</f>
        <v>0</v>
      </c>
      <c r="BF191" s="128">
        <f>IF(N191="snížená",J191,0)</f>
        <v>0</v>
      </c>
      <c r="BG191" s="128">
        <f>IF(N191="zákl. přenesená",J191,0)</f>
        <v>0</v>
      </c>
      <c r="BH191" s="128">
        <f>IF(N191="sníž. přenesená",J191,0)</f>
        <v>0</v>
      </c>
      <c r="BI191" s="128">
        <f>IF(N191="nulová",J191,0)</f>
        <v>0</v>
      </c>
      <c r="BJ191" s="12" t="s">
        <v>83</v>
      </c>
      <c r="BK191" s="128">
        <f>ROUND(I191*H191,2)</f>
        <v>0</v>
      </c>
      <c r="BL191" s="12" t="s">
        <v>115</v>
      </c>
      <c r="BM191" s="127" t="s">
        <v>271</v>
      </c>
    </row>
    <row r="192" spans="2:65" s="1" customFormat="1" ht="136.5">
      <c r="B192" s="27"/>
      <c r="D192" s="129" t="s">
        <v>117</v>
      </c>
      <c r="F192" s="130" t="s">
        <v>122</v>
      </c>
      <c r="I192" s="131"/>
      <c r="L192" s="27"/>
      <c r="M192" s="132"/>
      <c r="T192" s="51"/>
      <c r="AT192" s="12" t="s">
        <v>117</v>
      </c>
      <c r="AU192" s="12" t="s">
        <v>83</v>
      </c>
    </row>
    <row r="193" spans="2:65" s="1" customFormat="1" ht="24.2" customHeight="1">
      <c r="B193" s="27"/>
      <c r="C193" s="116" t="s">
        <v>272</v>
      </c>
      <c r="D193" s="116" t="s">
        <v>111</v>
      </c>
      <c r="E193" s="117" t="s">
        <v>273</v>
      </c>
      <c r="F193" s="118" t="s">
        <v>274</v>
      </c>
      <c r="G193" s="119" t="s">
        <v>114</v>
      </c>
      <c r="H193" s="120">
        <v>50</v>
      </c>
      <c r="I193" s="121"/>
      <c r="J193" s="122">
        <f>ROUND(I193*H193,2)</f>
        <v>0</v>
      </c>
      <c r="K193" s="118" t="s">
        <v>485</v>
      </c>
      <c r="L193" s="27"/>
      <c r="M193" s="123" t="s">
        <v>1</v>
      </c>
      <c r="N193" s="124" t="s">
        <v>43</v>
      </c>
      <c r="P193" s="125">
        <f>O193*H193</f>
        <v>0</v>
      </c>
      <c r="Q193" s="125">
        <v>0</v>
      </c>
      <c r="R193" s="125">
        <f>Q193*H193</f>
        <v>0</v>
      </c>
      <c r="S193" s="125">
        <v>0</v>
      </c>
      <c r="T193" s="126">
        <f>S193*H193</f>
        <v>0</v>
      </c>
      <c r="AR193" s="127" t="s">
        <v>115</v>
      </c>
      <c r="AT193" s="127" t="s">
        <v>111</v>
      </c>
      <c r="AU193" s="127" t="s">
        <v>83</v>
      </c>
      <c r="AY193" s="12" t="s">
        <v>110</v>
      </c>
      <c r="BE193" s="128">
        <f>IF(N193="základní",J193,0)</f>
        <v>0</v>
      </c>
      <c r="BF193" s="128">
        <f>IF(N193="snížená",J193,0)</f>
        <v>0</v>
      </c>
      <c r="BG193" s="128">
        <f>IF(N193="zákl. přenesená",J193,0)</f>
        <v>0</v>
      </c>
      <c r="BH193" s="128">
        <f>IF(N193="sníž. přenesená",J193,0)</f>
        <v>0</v>
      </c>
      <c r="BI193" s="128">
        <f>IF(N193="nulová",J193,0)</f>
        <v>0</v>
      </c>
      <c r="BJ193" s="12" t="s">
        <v>83</v>
      </c>
      <c r="BK193" s="128">
        <f>ROUND(I193*H193,2)</f>
        <v>0</v>
      </c>
      <c r="BL193" s="12" t="s">
        <v>115</v>
      </c>
      <c r="BM193" s="127" t="s">
        <v>275</v>
      </c>
    </row>
    <row r="194" spans="2:65" s="1" customFormat="1" ht="136.5">
      <c r="B194" s="27"/>
      <c r="D194" s="129" t="s">
        <v>117</v>
      </c>
      <c r="F194" s="130" t="s">
        <v>127</v>
      </c>
      <c r="I194" s="131"/>
      <c r="L194" s="27"/>
      <c r="M194" s="132"/>
      <c r="T194" s="51"/>
      <c r="AT194" s="12" t="s">
        <v>117</v>
      </c>
      <c r="AU194" s="12" t="s">
        <v>83</v>
      </c>
    </row>
    <row r="195" spans="2:65" s="1" customFormat="1" ht="24.2" customHeight="1">
      <c r="B195" s="27"/>
      <c r="C195" s="133" t="s">
        <v>276</v>
      </c>
      <c r="D195" s="133" t="s">
        <v>128</v>
      </c>
      <c r="E195" s="134" t="s">
        <v>277</v>
      </c>
      <c r="F195" s="135" t="s">
        <v>278</v>
      </c>
      <c r="G195" s="136" t="s">
        <v>131</v>
      </c>
      <c r="H195" s="137">
        <v>72</v>
      </c>
      <c r="I195" s="138"/>
      <c r="J195" s="139">
        <f>ROUND(I195*H195,2)</f>
        <v>0</v>
      </c>
      <c r="K195" s="135" t="s">
        <v>485</v>
      </c>
      <c r="L195" s="140"/>
      <c r="M195" s="141" t="s">
        <v>1</v>
      </c>
      <c r="N195" s="142" t="s">
        <v>43</v>
      </c>
      <c r="P195" s="125">
        <f>O195*H195</f>
        <v>0</v>
      </c>
      <c r="Q195" s="125">
        <v>0</v>
      </c>
      <c r="R195" s="125">
        <f>Q195*H195</f>
        <v>0</v>
      </c>
      <c r="S195" s="125">
        <v>0</v>
      </c>
      <c r="T195" s="126">
        <f>S195*H195</f>
        <v>0</v>
      </c>
      <c r="AR195" s="127" t="s">
        <v>132</v>
      </c>
      <c r="AT195" s="127" t="s">
        <v>128</v>
      </c>
      <c r="AU195" s="127" t="s">
        <v>83</v>
      </c>
      <c r="AY195" s="12" t="s">
        <v>110</v>
      </c>
      <c r="BE195" s="128">
        <f>IF(N195="základní",J195,0)</f>
        <v>0</v>
      </c>
      <c r="BF195" s="128">
        <f>IF(N195="snížená",J195,0)</f>
        <v>0</v>
      </c>
      <c r="BG195" s="128">
        <f>IF(N195="zákl. přenesená",J195,0)</f>
        <v>0</v>
      </c>
      <c r="BH195" s="128">
        <f>IF(N195="sníž. přenesená",J195,0)</f>
        <v>0</v>
      </c>
      <c r="BI195" s="128">
        <f>IF(N195="nulová",J195,0)</f>
        <v>0</v>
      </c>
      <c r="BJ195" s="12" t="s">
        <v>83</v>
      </c>
      <c r="BK195" s="128">
        <f>ROUND(I195*H195,2)</f>
        <v>0</v>
      </c>
      <c r="BL195" s="12" t="s">
        <v>115</v>
      </c>
      <c r="BM195" s="127" t="s">
        <v>279</v>
      </c>
    </row>
    <row r="196" spans="2:65" s="1" customFormat="1" ht="78">
      <c r="B196" s="27"/>
      <c r="D196" s="129" t="s">
        <v>117</v>
      </c>
      <c r="F196" s="130" t="s">
        <v>235</v>
      </c>
      <c r="I196" s="131"/>
      <c r="L196" s="27"/>
      <c r="M196" s="132"/>
      <c r="T196" s="51"/>
      <c r="AT196" s="12" t="s">
        <v>117</v>
      </c>
      <c r="AU196" s="12" t="s">
        <v>83</v>
      </c>
    </row>
    <row r="197" spans="2:65" s="1" customFormat="1" ht="24.2" customHeight="1">
      <c r="B197" s="27"/>
      <c r="C197" s="133" t="s">
        <v>280</v>
      </c>
      <c r="D197" s="133" t="s">
        <v>128</v>
      </c>
      <c r="E197" s="134" t="s">
        <v>281</v>
      </c>
      <c r="F197" s="135" t="s">
        <v>282</v>
      </c>
      <c r="G197" s="136" t="s">
        <v>131</v>
      </c>
      <c r="H197" s="137">
        <v>18</v>
      </c>
      <c r="I197" s="138"/>
      <c r="J197" s="139">
        <f>ROUND(I197*H197,2)</f>
        <v>0</v>
      </c>
      <c r="K197" s="135" t="s">
        <v>485</v>
      </c>
      <c r="L197" s="140"/>
      <c r="M197" s="141" t="s">
        <v>1</v>
      </c>
      <c r="N197" s="142" t="s">
        <v>43</v>
      </c>
      <c r="P197" s="125">
        <f>O197*H197</f>
        <v>0</v>
      </c>
      <c r="Q197" s="125">
        <v>0</v>
      </c>
      <c r="R197" s="125">
        <f>Q197*H197</f>
        <v>0</v>
      </c>
      <c r="S197" s="125">
        <v>0</v>
      </c>
      <c r="T197" s="126">
        <f>S197*H197</f>
        <v>0</v>
      </c>
      <c r="AR197" s="127" t="s">
        <v>132</v>
      </c>
      <c r="AT197" s="127" t="s">
        <v>128</v>
      </c>
      <c r="AU197" s="127" t="s">
        <v>83</v>
      </c>
      <c r="AY197" s="12" t="s">
        <v>110</v>
      </c>
      <c r="BE197" s="128">
        <f>IF(N197="základní",J197,0)</f>
        <v>0</v>
      </c>
      <c r="BF197" s="128">
        <f>IF(N197="snížená",J197,0)</f>
        <v>0</v>
      </c>
      <c r="BG197" s="128">
        <f>IF(N197="zákl. přenesená",J197,0)</f>
        <v>0</v>
      </c>
      <c r="BH197" s="128">
        <f>IF(N197="sníž. přenesená",J197,0)</f>
        <v>0</v>
      </c>
      <c r="BI197" s="128">
        <f>IF(N197="nulová",J197,0)</f>
        <v>0</v>
      </c>
      <c r="BJ197" s="12" t="s">
        <v>83</v>
      </c>
      <c r="BK197" s="128">
        <f>ROUND(I197*H197,2)</f>
        <v>0</v>
      </c>
      <c r="BL197" s="12" t="s">
        <v>115</v>
      </c>
      <c r="BM197" s="127" t="s">
        <v>283</v>
      </c>
    </row>
    <row r="198" spans="2:65" s="1" customFormat="1" ht="78">
      <c r="B198" s="27"/>
      <c r="D198" s="129" t="s">
        <v>117</v>
      </c>
      <c r="F198" s="130" t="s">
        <v>235</v>
      </c>
      <c r="I198" s="131"/>
      <c r="L198" s="27"/>
      <c r="M198" s="132"/>
      <c r="T198" s="51"/>
      <c r="AT198" s="12" t="s">
        <v>117</v>
      </c>
      <c r="AU198" s="12" t="s">
        <v>83</v>
      </c>
    </row>
    <row r="199" spans="2:65" s="1" customFormat="1" ht="24.2" customHeight="1">
      <c r="B199" s="27"/>
      <c r="C199" s="116" t="s">
        <v>284</v>
      </c>
      <c r="D199" s="116" t="s">
        <v>111</v>
      </c>
      <c r="E199" s="117" t="s">
        <v>285</v>
      </c>
      <c r="F199" s="118" t="s">
        <v>286</v>
      </c>
      <c r="G199" s="119" t="s">
        <v>114</v>
      </c>
      <c r="H199" s="120">
        <v>50</v>
      </c>
      <c r="I199" s="121"/>
      <c r="J199" s="122">
        <f>ROUND(I199*H199,2)</f>
        <v>0</v>
      </c>
      <c r="K199" s="118" t="s">
        <v>485</v>
      </c>
      <c r="L199" s="27"/>
      <c r="M199" s="123" t="s">
        <v>1</v>
      </c>
      <c r="N199" s="124" t="s">
        <v>43</v>
      </c>
      <c r="P199" s="125">
        <f>O199*H199</f>
        <v>0</v>
      </c>
      <c r="Q199" s="125">
        <v>0</v>
      </c>
      <c r="R199" s="125">
        <f>Q199*H199</f>
        <v>0</v>
      </c>
      <c r="S199" s="125">
        <v>0</v>
      </c>
      <c r="T199" s="126">
        <f>S199*H199</f>
        <v>0</v>
      </c>
      <c r="AR199" s="127" t="s">
        <v>115</v>
      </c>
      <c r="AT199" s="127" t="s">
        <v>111</v>
      </c>
      <c r="AU199" s="127" t="s">
        <v>83</v>
      </c>
      <c r="AY199" s="12" t="s">
        <v>110</v>
      </c>
      <c r="BE199" s="128">
        <f>IF(N199="základní",J199,0)</f>
        <v>0</v>
      </c>
      <c r="BF199" s="128">
        <f>IF(N199="snížená",J199,0)</f>
        <v>0</v>
      </c>
      <c r="BG199" s="128">
        <f>IF(N199="zákl. přenesená",J199,0)</f>
        <v>0</v>
      </c>
      <c r="BH199" s="128">
        <f>IF(N199="sníž. přenesená",J199,0)</f>
        <v>0</v>
      </c>
      <c r="BI199" s="128">
        <f>IF(N199="nulová",J199,0)</f>
        <v>0</v>
      </c>
      <c r="BJ199" s="12" t="s">
        <v>83</v>
      </c>
      <c r="BK199" s="128">
        <f>ROUND(I199*H199,2)</f>
        <v>0</v>
      </c>
      <c r="BL199" s="12" t="s">
        <v>115</v>
      </c>
      <c r="BM199" s="127" t="s">
        <v>287</v>
      </c>
    </row>
    <row r="200" spans="2:65" s="1" customFormat="1" ht="87.75">
      <c r="B200" s="27"/>
      <c r="D200" s="129" t="s">
        <v>117</v>
      </c>
      <c r="F200" s="130" t="s">
        <v>118</v>
      </c>
      <c r="I200" s="131"/>
      <c r="L200" s="27"/>
      <c r="M200" s="132"/>
      <c r="T200" s="51"/>
      <c r="AT200" s="12" t="s">
        <v>117</v>
      </c>
      <c r="AU200" s="12" t="s">
        <v>83</v>
      </c>
    </row>
    <row r="201" spans="2:65" s="1" customFormat="1" ht="24.2" customHeight="1">
      <c r="B201" s="27"/>
      <c r="C201" s="116" t="s">
        <v>288</v>
      </c>
      <c r="D201" s="116" t="s">
        <v>111</v>
      </c>
      <c r="E201" s="117" t="s">
        <v>289</v>
      </c>
      <c r="F201" s="118" t="s">
        <v>290</v>
      </c>
      <c r="G201" s="119" t="s">
        <v>114</v>
      </c>
      <c r="H201" s="120">
        <v>20</v>
      </c>
      <c r="I201" s="121"/>
      <c r="J201" s="122">
        <f>ROUND(I201*H201,2)</f>
        <v>0</v>
      </c>
      <c r="K201" s="118" t="s">
        <v>485</v>
      </c>
      <c r="L201" s="27"/>
      <c r="M201" s="123" t="s">
        <v>1</v>
      </c>
      <c r="N201" s="124" t="s">
        <v>43</v>
      </c>
      <c r="P201" s="125">
        <f>O201*H201</f>
        <v>0</v>
      </c>
      <c r="Q201" s="125">
        <v>0</v>
      </c>
      <c r="R201" s="125">
        <f>Q201*H201</f>
        <v>0</v>
      </c>
      <c r="S201" s="125">
        <v>0</v>
      </c>
      <c r="T201" s="126">
        <f>S201*H201</f>
        <v>0</v>
      </c>
      <c r="AR201" s="127" t="s">
        <v>115</v>
      </c>
      <c r="AT201" s="127" t="s">
        <v>111</v>
      </c>
      <c r="AU201" s="127" t="s">
        <v>83</v>
      </c>
      <c r="AY201" s="12" t="s">
        <v>110</v>
      </c>
      <c r="BE201" s="128">
        <f>IF(N201="základní",J201,0)</f>
        <v>0</v>
      </c>
      <c r="BF201" s="128">
        <f>IF(N201="snížená",J201,0)</f>
        <v>0</v>
      </c>
      <c r="BG201" s="128">
        <f>IF(N201="zákl. přenesená",J201,0)</f>
        <v>0</v>
      </c>
      <c r="BH201" s="128">
        <f>IF(N201="sníž. přenesená",J201,0)</f>
        <v>0</v>
      </c>
      <c r="BI201" s="128">
        <f>IF(N201="nulová",J201,0)</f>
        <v>0</v>
      </c>
      <c r="BJ201" s="12" t="s">
        <v>83</v>
      </c>
      <c r="BK201" s="128">
        <f>ROUND(I201*H201,2)</f>
        <v>0</v>
      </c>
      <c r="BL201" s="12" t="s">
        <v>115</v>
      </c>
      <c r="BM201" s="127" t="s">
        <v>291</v>
      </c>
    </row>
    <row r="202" spans="2:65" s="1" customFormat="1" ht="136.5">
      <c r="B202" s="27"/>
      <c r="D202" s="129" t="s">
        <v>117</v>
      </c>
      <c r="F202" s="130" t="s">
        <v>122</v>
      </c>
      <c r="I202" s="131"/>
      <c r="L202" s="27"/>
      <c r="M202" s="132"/>
      <c r="T202" s="51"/>
      <c r="AT202" s="12" t="s">
        <v>117</v>
      </c>
      <c r="AU202" s="12" t="s">
        <v>83</v>
      </c>
    </row>
    <row r="203" spans="2:65" s="1" customFormat="1" ht="24.2" customHeight="1">
      <c r="B203" s="27"/>
      <c r="C203" s="116" t="s">
        <v>292</v>
      </c>
      <c r="D203" s="116" t="s">
        <v>111</v>
      </c>
      <c r="E203" s="117" t="s">
        <v>293</v>
      </c>
      <c r="F203" s="118" t="s">
        <v>294</v>
      </c>
      <c r="G203" s="119" t="s">
        <v>114</v>
      </c>
      <c r="H203" s="120">
        <v>30</v>
      </c>
      <c r="I203" s="121"/>
      <c r="J203" s="122">
        <f>ROUND(I203*H203,2)</f>
        <v>0</v>
      </c>
      <c r="K203" s="118" t="s">
        <v>485</v>
      </c>
      <c r="L203" s="27"/>
      <c r="M203" s="123" t="s">
        <v>1</v>
      </c>
      <c r="N203" s="124" t="s">
        <v>43</v>
      </c>
      <c r="P203" s="125">
        <f>O203*H203</f>
        <v>0</v>
      </c>
      <c r="Q203" s="125">
        <v>0</v>
      </c>
      <c r="R203" s="125">
        <f>Q203*H203</f>
        <v>0</v>
      </c>
      <c r="S203" s="125">
        <v>0</v>
      </c>
      <c r="T203" s="126">
        <f>S203*H203</f>
        <v>0</v>
      </c>
      <c r="AR203" s="127" t="s">
        <v>115</v>
      </c>
      <c r="AT203" s="127" t="s">
        <v>111</v>
      </c>
      <c r="AU203" s="127" t="s">
        <v>83</v>
      </c>
      <c r="AY203" s="12" t="s">
        <v>110</v>
      </c>
      <c r="BE203" s="128">
        <f>IF(N203="základní",J203,0)</f>
        <v>0</v>
      </c>
      <c r="BF203" s="128">
        <f>IF(N203="snížená",J203,0)</f>
        <v>0</v>
      </c>
      <c r="BG203" s="128">
        <f>IF(N203="zákl. přenesená",J203,0)</f>
        <v>0</v>
      </c>
      <c r="BH203" s="128">
        <f>IF(N203="sníž. přenesená",J203,0)</f>
        <v>0</v>
      </c>
      <c r="BI203" s="128">
        <f>IF(N203="nulová",J203,0)</f>
        <v>0</v>
      </c>
      <c r="BJ203" s="12" t="s">
        <v>83</v>
      </c>
      <c r="BK203" s="128">
        <f>ROUND(I203*H203,2)</f>
        <v>0</v>
      </c>
      <c r="BL203" s="12" t="s">
        <v>115</v>
      </c>
      <c r="BM203" s="127" t="s">
        <v>295</v>
      </c>
    </row>
    <row r="204" spans="2:65" s="1" customFormat="1" ht="136.5">
      <c r="B204" s="27"/>
      <c r="D204" s="129" t="s">
        <v>117</v>
      </c>
      <c r="F204" s="130" t="s">
        <v>122</v>
      </c>
      <c r="I204" s="131"/>
      <c r="L204" s="27"/>
      <c r="M204" s="132"/>
      <c r="T204" s="51"/>
      <c r="AT204" s="12" t="s">
        <v>117</v>
      </c>
      <c r="AU204" s="12" t="s">
        <v>83</v>
      </c>
    </row>
    <row r="205" spans="2:65" s="1" customFormat="1" ht="24.2" customHeight="1">
      <c r="B205" s="27"/>
      <c r="C205" s="133" t="s">
        <v>296</v>
      </c>
      <c r="D205" s="133" t="s">
        <v>128</v>
      </c>
      <c r="E205" s="134" t="s">
        <v>297</v>
      </c>
      <c r="F205" s="135" t="s">
        <v>298</v>
      </c>
      <c r="G205" s="136" t="s">
        <v>131</v>
      </c>
      <c r="H205" s="137">
        <v>41</v>
      </c>
      <c r="I205" s="138"/>
      <c r="J205" s="139">
        <f>ROUND(I205*H205,2)</f>
        <v>0</v>
      </c>
      <c r="K205" s="135" t="s">
        <v>485</v>
      </c>
      <c r="L205" s="140"/>
      <c r="M205" s="141" t="s">
        <v>1</v>
      </c>
      <c r="N205" s="142" t="s">
        <v>43</v>
      </c>
      <c r="P205" s="125">
        <f>O205*H205</f>
        <v>0</v>
      </c>
      <c r="Q205" s="125">
        <v>0</v>
      </c>
      <c r="R205" s="125">
        <f>Q205*H205</f>
        <v>0</v>
      </c>
      <c r="S205" s="125">
        <v>0</v>
      </c>
      <c r="T205" s="126">
        <f>S205*H205</f>
        <v>0</v>
      </c>
      <c r="AR205" s="127" t="s">
        <v>132</v>
      </c>
      <c r="AT205" s="127" t="s">
        <v>128</v>
      </c>
      <c r="AU205" s="127" t="s">
        <v>83</v>
      </c>
      <c r="AY205" s="12" t="s">
        <v>110</v>
      </c>
      <c r="BE205" s="128">
        <f>IF(N205="základní",J205,0)</f>
        <v>0</v>
      </c>
      <c r="BF205" s="128">
        <f>IF(N205="snížená",J205,0)</f>
        <v>0</v>
      </c>
      <c r="BG205" s="128">
        <f>IF(N205="zákl. přenesená",J205,0)</f>
        <v>0</v>
      </c>
      <c r="BH205" s="128">
        <f>IF(N205="sníž. přenesená",J205,0)</f>
        <v>0</v>
      </c>
      <c r="BI205" s="128">
        <f>IF(N205="nulová",J205,0)</f>
        <v>0</v>
      </c>
      <c r="BJ205" s="12" t="s">
        <v>83</v>
      </c>
      <c r="BK205" s="128">
        <f>ROUND(I205*H205,2)</f>
        <v>0</v>
      </c>
      <c r="BL205" s="12" t="s">
        <v>115</v>
      </c>
      <c r="BM205" s="127" t="s">
        <v>299</v>
      </c>
    </row>
    <row r="206" spans="2:65" s="1" customFormat="1" ht="78">
      <c r="B206" s="27"/>
      <c r="D206" s="129" t="s">
        <v>117</v>
      </c>
      <c r="F206" s="130" t="s">
        <v>235</v>
      </c>
      <c r="I206" s="131"/>
      <c r="L206" s="27"/>
      <c r="M206" s="132"/>
      <c r="T206" s="51"/>
      <c r="AT206" s="12" t="s">
        <v>117</v>
      </c>
      <c r="AU206" s="12" t="s">
        <v>83</v>
      </c>
    </row>
    <row r="207" spans="2:65" s="1" customFormat="1" ht="24.2" customHeight="1">
      <c r="B207" s="27"/>
      <c r="C207" s="133" t="s">
        <v>300</v>
      </c>
      <c r="D207" s="133" t="s">
        <v>128</v>
      </c>
      <c r="E207" s="134" t="s">
        <v>301</v>
      </c>
      <c r="F207" s="135" t="s">
        <v>302</v>
      </c>
      <c r="G207" s="136" t="s">
        <v>131</v>
      </c>
      <c r="H207" s="137">
        <v>9</v>
      </c>
      <c r="I207" s="138"/>
      <c r="J207" s="139">
        <f>ROUND(I207*H207,2)</f>
        <v>0</v>
      </c>
      <c r="K207" s="135" t="s">
        <v>485</v>
      </c>
      <c r="L207" s="140"/>
      <c r="M207" s="141" t="s">
        <v>1</v>
      </c>
      <c r="N207" s="142" t="s">
        <v>43</v>
      </c>
      <c r="P207" s="125">
        <f>O207*H207</f>
        <v>0</v>
      </c>
      <c r="Q207" s="125">
        <v>0</v>
      </c>
      <c r="R207" s="125">
        <f>Q207*H207</f>
        <v>0</v>
      </c>
      <c r="S207" s="125">
        <v>0</v>
      </c>
      <c r="T207" s="126">
        <f>S207*H207</f>
        <v>0</v>
      </c>
      <c r="AR207" s="127" t="s">
        <v>132</v>
      </c>
      <c r="AT207" s="127" t="s">
        <v>128</v>
      </c>
      <c r="AU207" s="127" t="s">
        <v>83</v>
      </c>
      <c r="AY207" s="12" t="s">
        <v>110</v>
      </c>
      <c r="BE207" s="128">
        <f>IF(N207="základní",J207,0)</f>
        <v>0</v>
      </c>
      <c r="BF207" s="128">
        <f>IF(N207="snížená",J207,0)</f>
        <v>0</v>
      </c>
      <c r="BG207" s="128">
        <f>IF(N207="zákl. přenesená",J207,0)</f>
        <v>0</v>
      </c>
      <c r="BH207" s="128">
        <f>IF(N207="sníž. přenesená",J207,0)</f>
        <v>0</v>
      </c>
      <c r="BI207" s="128">
        <f>IF(N207="nulová",J207,0)</f>
        <v>0</v>
      </c>
      <c r="BJ207" s="12" t="s">
        <v>83</v>
      </c>
      <c r="BK207" s="128">
        <f>ROUND(I207*H207,2)</f>
        <v>0</v>
      </c>
      <c r="BL207" s="12" t="s">
        <v>115</v>
      </c>
      <c r="BM207" s="127" t="s">
        <v>303</v>
      </c>
    </row>
    <row r="208" spans="2:65" s="1" customFormat="1" ht="78">
      <c r="B208" s="27"/>
      <c r="D208" s="129" t="s">
        <v>117</v>
      </c>
      <c r="F208" s="130" t="s">
        <v>235</v>
      </c>
      <c r="I208" s="131"/>
      <c r="L208" s="27"/>
      <c r="M208" s="132"/>
      <c r="T208" s="51"/>
      <c r="AT208" s="12" t="s">
        <v>117</v>
      </c>
      <c r="AU208" s="12" t="s">
        <v>83</v>
      </c>
    </row>
    <row r="209" spans="2:65" s="1" customFormat="1" ht="24.2" customHeight="1">
      <c r="B209" s="27"/>
      <c r="C209" s="116" t="s">
        <v>304</v>
      </c>
      <c r="D209" s="116" t="s">
        <v>111</v>
      </c>
      <c r="E209" s="117" t="s">
        <v>305</v>
      </c>
      <c r="F209" s="118" t="s">
        <v>306</v>
      </c>
      <c r="G209" s="119" t="s">
        <v>114</v>
      </c>
      <c r="H209" s="120">
        <v>24</v>
      </c>
      <c r="I209" s="121"/>
      <c r="J209" s="122">
        <f>ROUND(I209*H209,2)</f>
        <v>0</v>
      </c>
      <c r="K209" s="118" t="s">
        <v>485</v>
      </c>
      <c r="L209" s="27"/>
      <c r="M209" s="123" t="s">
        <v>1</v>
      </c>
      <c r="N209" s="124" t="s">
        <v>43</v>
      </c>
      <c r="P209" s="125">
        <f>O209*H209</f>
        <v>0</v>
      </c>
      <c r="Q209" s="125">
        <v>0</v>
      </c>
      <c r="R209" s="125">
        <f>Q209*H209</f>
        <v>0</v>
      </c>
      <c r="S209" s="125">
        <v>0</v>
      </c>
      <c r="T209" s="126">
        <f>S209*H209</f>
        <v>0</v>
      </c>
      <c r="AR209" s="127" t="s">
        <v>115</v>
      </c>
      <c r="AT209" s="127" t="s">
        <v>111</v>
      </c>
      <c r="AU209" s="127" t="s">
        <v>83</v>
      </c>
      <c r="AY209" s="12" t="s">
        <v>110</v>
      </c>
      <c r="BE209" s="128">
        <f>IF(N209="základní",J209,0)</f>
        <v>0</v>
      </c>
      <c r="BF209" s="128">
        <f>IF(N209="snížená",J209,0)</f>
        <v>0</v>
      </c>
      <c r="BG209" s="128">
        <f>IF(N209="zákl. přenesená",J209,0)</f>
        <v>0</v>
      </c>
      <c r="BH209" s="128">
        <f>IF(N209="sníž. přenesená",J209,0)</f>
        <v>0</v>
      </c>
      <c r="BI209" s="128">
        <f>IF(N209="nulová",J209,0)</f>
        <v>0</v>
      </c>
      <c r="BJ209" s="12" t="s">
        <v>83</v>
      </c>
      <c r="BK209" s="128">
        <f>ROUND(I209*H209,2)</f>
        <v>0</v>
      </c>
      <c r="BL209" s="12" t="s">
        <v>115</v>
      </c>
      <c r="BM209" s="127" t="s">
        <v>307</v>
      </c>
    </row>
    <row r="210" spans="2:65" s="1" customFormat="1" ht="87.75">
      <c r="B210" s="27"/>
      <c r="D210" s="129" t="s">
        <v>117</v>
      </c>
      <c r="F210" s="130" t="s">
        <v>118</v>
      </c>
      <c r="I210" s="131"/>
      <c r="L210" s="27"/>
      <c r="M210" s="132"/>
      <c r="T210" s="51"/>
      <c r="AT210" s="12" t="s">
        <v>117</v>
      </c>
      <c r="AU210" s="12" t="s">
        <v>83</v>
      </c>
    </row>
    <row r="211" spans="2:65" s="1" customFormat="1" ht="21.75" customHeight="1">
      <c r="B211" s="27"/>
      <c r="C211" s="116" t="s">
        <v>308</v>
      </c>
      <c r="D211" s="116" t="s">
        <v>111</v>
      </c>
      <c r="E211" s="117" t="s">
        <v>309</v>
      </c>
      <c r="F211" s="118" t="s">
        <v>310</v>
      </c>
      <c r="G211" s="119" t="s">
        <v>114</v>
      </c>
      <c r="H211" s="120">
        <v>10</v>
      </c>
      <c r="I211" s="121"/>
      <c r="J211" s="122">
        <f>ROUND(I211*H211,2)</f>
        <v>0</v>
      </c>
      <c r="K211" s="118" t="s">
        <v>485</v>
      </c>
      <c r="L211" s="27"/>
      <c r="M211" s="123" t="s">
        <v>1</v>
      </c>
      <c r="N211" s="124" t="s">
        <v>43</v>
      </c>
      <c r="P211" s="125">
        <f>O211*H211</f>
        <v>0</v>
      </c>
      <c r="Q211" s="125">
        <v>0</v>
      </c>
      <c r="R211" s="125">
        <f>Q211*H211</f>
        <v>0</v>
      </c>
      <c r="S211" s="125">
        <v>0</v>
      </c>
      <c r="T211" s="126">
        <f>S211*H211</f>
        <v>0</v>
      </c>
      <c r="AR211" s="127" t="s">
        <v>115</v>
      </c>
      <c r="AT211" s="127" t="s">
        <v>111</v>
      </c>
      <c r="AU211" s="127" t="s">
        <v>83</v>
      </c>
      <c r="AY211" s="12" t="s">
        <v>110</v>
      </c>
      <c r="BE211" s="128">
        <f>IF(N211="základní",J211,0)</f>
        <v>0</v>
      </c>
      <c r="BF211" s="128">
        <f>IF(N211="snížená",J211,0)</f>
        <v>0</v>
      </c>
      <c r="BG211" s="128">
        <f>IF(N211="zákl. přenesená",J211,0)</f>
        <v>0</v>
      </c>
      <c r="BH211" s="128">
        <f>IF(N211="sníž. přenesená",J211,0)</f>
        <v>0</v>
      </c>
      <c r="BI211" s="128">
        <f>IF(N211="nulová",J211,0)</f>
        <v>0</v>
      </c>
      <c r="BJ211" s="12" t="s">
        <v>83</v>
      </c>
      <c r="BK211" s="128">
        <f>ROUND(I211*H211,2)</f>
        <v>0</v>
      </c>
      <c r="BL211" s="12" t="s">
        <v>115</v>
      </c>
      <c r="BM211" s="127" t="s">
        <v>311</v>
      </c>
    </row>
    <row r="212" spans="2:65" s="1" customFormat="1" ht="136.5">
      <c r="B212" s="27"/>
      <c r="D212" s="129" t="s">
        <v>117</v>
      </c>
      <c r="F212" s="130" t="s">
        <v>312</v>
      </c>
      <c r="I212" s="131"/>
      <c r="L212" s="27"/>
      <c r="M212" s="132"/>
      <c r="T212" s="51"/>
      <c r="AT212" s="12" t="s">
        <v>117</v>
      </c>
      <c r="AU212" s="12" t="s">
        <v>83</v>
      </c>
    </row>
    <row r="213" spans="2:65" s="1" customFormat="1" ht="24.2" customHeight="1">
      <c r="B213" s="27"/>
      <c r="C213" s="116" t="s">
        <v>313</v>
      </c>
      <c r="D213" s="116" t="s">
        <v>111</v>
      </c>
      <c r="E213" s="117" t="s">
        <v>314</v>
      </c>
      <c r="F213" s="118" t="s">
        <v>315</v>
      </c>
      <c r="G213" s="119" t="s">
        <v>114</v>
      </c>
      <c r="H213" s="120">
        <v>14</v>
      </c>
      <c r="I213" s="121"/>
      <c r="J213" s="122">
        <f>ROUND(I213*H213,2)</f>
        <v>0</v>
      </c>
      <c r="K213" s="118" t="s">
        <v>485</v>
      </c>
      <c r="L213" s="27"/>
      <c r="M213" s="123" t="s">
        <v>1</v>
      </c>
      <c r="N213" s="124" t="s">
        <v>43</v>
      </c>
      <c r="P213" s="125">
        <f>O213*H213</f>
        <v>0</v>
      </c>
      <c r="Q213" s="125">
        <v>0</v>
      </c>
      <c r="R213" s="125">
        <f>Q213*H213</f>
        <v>0</v>
      </c>
      <c r="S213" s="125">
        <v>0</v>
      </c>
      <c r="T213" s="126">
        <f>S213*H213</f>
        <v>0</v>
      </c>
      <c r="AR213" s="127" t="s">
        <v>115</v>
      </c>
      <c r="AT213" s="127" t="s">
        <v>111</v>
      </c>
      <c r="AU213" s="127" t="s">
        <v>83</v>
      </c>
      <c r="AY213" s="12" t="s">
        <v>110</v>
      </c>
      <c r="BE213" s="128">
        <f>IF(N213="základní",J213,0)</f>
        <v>0</v>
      </c>
      <c r="BF213" s="128">
        <f>IF(N213="snížená",J213,0)</f>
        <v>0</v>
      </c>
      <c r="BG213" s="128">
        <f>IF(N213="zákl. přenesená",J213,0)</f>
        <v>0</v>
      </c>
      <c r="BH213" s="128">
        <f>IF(N213="sníž. přenesená",J213,0)</f>
        <v>0</v>
      </c>
      <c r="BI213" s="128">
        <f>IF(N213="nulová",J213,0)</f>
        <v>0</v>
      </c>
      <c r="BJ213" s="12" t="s">
        <v>83</v>
      </c>
      <c r="BK213" s="128">
        <f>ROUND(I213*H213,2)</f>
        <v>0</v>
      </c>
      <c r="BL213" s="12" t="s">
        <v>115</v>
      </c>
      <c r="BM213" s="127" t="s">
        <v>316</v>
      </c>
    </row>
    <row r="214" spans="2:65" s="1" customFormat="1" ht="136.5">
      <c r="B214" s="27"/>
      <c r="D214" s="129" t="s">
        <v>117</v>
      </c>
      <c r="F214" s="130" t="s">
        <v>252</v>
      </c>
      <c r="I214" s="131"/>
      <c r="L214" s="27"/>
      <c r="M214" s="132"/>
      <c r="T214" s="51"/>
      <c r="AT214" s="12" t="s">
        <v>117</v>
      </c>
      <c r="AU214" s="12" t="s">
        <v>83</v>
      </c>
    </row>
    <row r="215" spans="2:65" s="1" customFormat="1" ht="24.2" customHeight="1">
      <c r="B215" s="27"/>
      <c r="C215" s="133" t="s">
        <v>317</v>
      </c>
      <c r="D215" s="133" t="s">
        <v>128</v>
      </c>
      <c r="E215" s="134" t="s">
        <v>318</v>
      </c>
      <c r="F215" s="135" t="s">
        <v>319</v>
      </c>
      <c r="G215" s="136" t="s">
        <v>167</v>
      </c>
      <c r="H215" s="137">
        <v>20</v>
      </c>
      <c r="I215" s="138"/>
      <c r="J215" s="139">
        <f>ROUND(I215*H215,2)</f>
        <v>0</v>
      </c>
      <c r="K215" s="135" t="s">
        <v>485</v>
      </c>
      <c r="L215" s="140"/>
      <c r="M215" s="141" t="s">
        <v>1</v>
      </c>
      <c r="N215" s="142" t="s">
        <v>43</v>
      </c>
      <c r="P215" s="125">
        <f>O215*H215</f>
        <v>0</v>
      </c>
      <c r="Q215" s="125">
        <v>0</v>
      </c>
      <c r="R215" s="125">
        <f>Q215*H215</f>
        <v>0</v>
      </c>
      <c r="S215" s="125">
        <v>0</v>
      </c>
      <c r="T215" s="126">
        <f>S215*H215</f>
        <v>0</v>
      </c>
      <c r="AR215" s="127" t="s">
        <v>132</v>
      </c>
      <c r="AT215" s="127" t="s">
        <v>128</v>
      </c>
      <c r="AU215" s="127" t="s">
        <v>83</v>
      </c>
      <c r="AY215" s="12" t="s">
        <v>110</v>
      </c>
      <c r="BE215" s="128">
        <f>IF(N215="základní",J215,0)</f>
        <v>0</v>
      </c>
      <c r="BF215" s="128">
        <f>IF(N215="snížená",J215,0)</f>
        <v>0</v>
      </c>
      <c r="BG215" s="128">
        <f>IF(N215="zákl. přenesená",J215,0)</f>
        <v>0</v>
      </c>
      <c r="BH215" s="128">
        <f>IF(N215="sníž. přenesená",J215,0)</f>
        <v>0</v>
      </c>
      <c r="BI215" s="128">
        <f>IF(N215="nulová",J215,0)</f>
        <v>0</v>
      </c>
      <c r="BJ215" s="12" t="s">
        <v>83</v>
      </c>
      <c r="BK215" s="128">
        <f>ROUND(I215*H215,2)</f>
        <v>0</v>
      </c>
      <c r="BL215" s="12" t="s">
        <v>115</v>
      </c>
      <c r="BM215" s="127" t="s">
        <v>320</v>
      </c>
    </row>
    <row r="216" spans="2:65" s="1" customFormat="1" ht="78">
      <c r="B216" s="27"/>
      <c r="D216" s="129" t="s">
        <v>117</v>
      </c>
      <c r="F216" s="130" t="s">
        <v>235</v>
      </c>
      <c r="I216" s="131"/>
      <c r="L216" s="27"/>
      <c r="M216" s="132"/>
      <c r="T216" s="51"/>
      <c r="AT216" s="12" t="s">
        <v>117</v>
      </c>
      <c r="AU216" s="12" t="s">
        <v>83</v>
      </c>
    </row>
    <row r="217" spans="2:65" s="1" customFormat="1" ht="24.2" customHeight="1">
      <c r="B217" s="27"/>
      <c r="C217" s="133" t="s">
        <v>321</v>
      </c>
      <c r="D217" s="133" t="s">
        <v>128</v>
      </c>
      <c r="E217" s="134" t="s">
        <v>322</v>
      </c>
      <c r="F217" s="135" t="s">
        <v>323</v>
      </c>
      <c r="G217" s="136" t="s">
        <v>167</v>
      </c>
      <c r="H217" s="137">
        <v>4</v>
      </c>
      <c r="I217" s="138"/>
      <c r="J217" s="139">
        <f>ROUND(I217*H217,2)</f>
        <v>0</v>
      </c>
      <c r="K217" s="135" t="s">
        <v>485</v>
      </c>
      <c r="L217" s="140"/>
      <c r="M217" s="141" t="s">
        <v>1</v>
      </c>
      <c r="N217" s="142" t="s">
        <v>43</v>
      </c>
      <c r="P217" s="125">
        <f>O217*H217</f>
        <v>0</v>
      </c>
      <c r="Q217" s="125">
        <v>0</v>
      </c>
      <c r="R217" s="125">
        <f>Q217*H217</f>
        <v>0</v>
      </c>
      <c r="S217" s="125">
        <v>0</v>
      </c>
      <c r="T217" s="126">
        <f>S217*H217</f>
        <v>0</v>
      </c>
      <c r="AR217" s="127" t="s">
        <v>132</v>
      </c>
      <c r="AT217" s="127" t="s">
        <v>128</v>
      </c>
      <c r="AU217" s="127" t="s">
        <v>83</v>
      </c>
      <c r="AY217" s="12" t="s">
        <v>110</v>
      </c>
      <c r="BE217" s="128">
        <f>IF(N217="základní",J217,0)</f>
        <v>0</v>
      </c>
      <c r="BF217" s="128">
        <f>IF(N217="snížená",J217,0)</f>
        <v>0</v>
      </c>
      <c r="BG217" s="128">
        <f>IF(N217="zákl. přenesená",J217,0)</f>
        <v>0</v>
      </c>
      <c r="BH217" s="128">
        <f>IF(N217="sníž. přenesená",J217,0)</f>
        <v>0</v>
      </c>
      <c r="BI217" s="128">
        <f>IF(N217="nulová",J217,0)</f>
        <v>0</v>
      </c>
      <c r="BJ217" s="12" t="s">
        <v>83</v>
      </c>
      <c r="BK217" s="128">
        <f>ROUND(I217*H217,2)</f>
        <v>0</v>
      </c>
      <c r="BL217" s="12" t="s">
        <v>115</v>
      </c>
      <c r="BM217" s="127" t="s">
        <v>324</v>
      </c>
    </row>
    <row r="218" spans="2:65" s="1" customFormat="1" ht="78">
      <c r="B218" s="27"/>
      <c r="D218" s="129" t="s">
        <v>117</v>
      </c>
      <c r="F218" s="130" t="s">
        <v>235</v>
      </c>
      <c r="I218" s="131"/>
      <c r="L218" s="27"/>
      <c r="M218" s="132"/>
      <c r="T218" s="51"/>
      <c r="AT218" s="12" t="s">
        <v>117</v>
      </c>
      <c r="AU218" s="12" t="s">
        <v>83</v>
      </c>
    </row>
    <row r="219" spans="2:65" s="10" customFormat="1" ht="25.9" customHeight="1">
      <c r="B219" s="106"/>
      <c r="D219" s="107" t="s">
        <v>77</v>
      </c>
      <c r="E219" s="108" t="s">
        <v>325</v>
      </c>
      <c r="F219" s="108" t="s">
        <v>326</v>
      </c>
      <c r="I219" s="109"/>
      <c r="J219" s="110">
        <f>BK219</f>
        <v>0</v>
      </c>
      <c r="L219" s="106"/>
      <c r="M219" s="111"/>
      <c r="P219" s="112">
        <f>SUM(P220:P243)</f>
        <v>0</v>
      </c>
      <c r="R219" s="112">
        <f>SUM(R220:R243)</f>
        <v>0</v>
      </c>
      <c r="T219" s="113">
        <f>SUM(T220:T243)</f>
        <v>0</v>
      </c>
      <c r="AR219" s="107" t="s">
        <v>83</v>
      </c>
      <c r="AT219" s="114" t="s">
        <v>77</v>
      </c>
      <c r="AU219" s="114" t="s">
        <v>78</v>
      </c>
      <c r="AY219" s="107" t="s">
        <v>110</v>
      </c>
      <c r="BK219" s="115">
        <f>SUM(BK220:BK243)</f>
        <v>0</v>
      </c>
    </row>
    <row r="220" spans="2:65" s="1" customFormat="1" ht="24.2" customHeight="1">
      <c r="B220" s="27"/>
      <c r="C220" s="116" t="s">
        <v>327</v>
      </c>
      <c r="D220" s="116" t="s">
        <v>111</v>
      </c>
      <c r="E220" s="117" t="s">
        <v>328</v>
      </c>
      <c r="F220" s="118" t="s">
        <v>329</v>
      </c>
      <c r="G220" s="119" t="s">
        <v>114</v>
      </c>
      <c r="H220" s="120">
        <v>90</v>
      </c>
      <c r="I220" s="121"/>
      <c r="J220" s="122">
        <f>ROUND(I220*H220,2)</f>
        <v>0</v>
      </c>
      <c r="K220" s="118" t="s">
        <v>485</v>
      </c>
      <c r="L220" s="27"/>
      <c r="M220" s="123" t="s">
        <v>1</v>
      </c>
      <c r="N220" s="124" t="s">
        <v>43</v>
      </c>
      <c r="P220" s="125">
        <f>O220*H220</f>
        <v>0</v>
      </c>
      <c r="Q220" s="125">
        <v>0</v>
      </c>
      <c r="R220" s="125">
        <f>Q220*H220</f>
        <v>0</v>
      </c>
      <c r="S220" s="125">
        <v>0</v>
      </c>
      <c r="T220" s="126">
        <f>S220*H220</f>
        <v>0</v>
      </c>
      <c r="AR220" s="127" t="s">
        <v>115</v>
      </c>
      <c r="AT220" s="127" t="s">
        <v>111</v>
      </c>
      <c r="AU220" s="127" t="s">
        <v>83</v>
      </c>
      <c r="AY220" s="12" t="s">
        <v>110</v>
      </c>
      <c r="BE220" s="128">
        <f>IF(N220="základní",J220,0)</f>
        <v>0</v>
      </c>
      <c r="BF220" s="128">
        <f>IF(N220="snížená",J220,0)</f>
        <v>0</v>
      </c>
      <c r="BG220" s="128">
        <f>IF(N220="zákl. přenesená",J220,0)</f>
        <v>0</v>
      </c>
      <c r="BH220" s="128">
        <f>IF(N220="sníž. přenesená",J220,0)</f>
        <v>0</v>
      </c>
      <c r="BI220" s="128">
        <f>IF(N220="nulová",J220,0)</f>
        <v>0</v>
      </c>
      <c r="BJ220" s="12" t="s">
        <v>83</v>
      </c>
      <c r="BK220" s="128">
        <f>ROUND(I220*H220,2)</f>
        <v>0</v>
      </c>
      <c r="BL220" s="12" t="s">
        <v>115</v>
      </c>
      <c r="BM220" s="127" t="s">
        <v>330</v>
      </c>
    </row>
    <row r="221" spans="2:65" s="1" customFormat="1" ht="87.75">
      <c r="B221" s="27"/>
      <c r="D221" s="129" t="s">
        <v>117</v>
      </c>
      <c r="F221" s="130" t="s">
        <v>118</v>
      </c>
      <c r="I221" s="131"/>
      <c r="L221" s="27"/>
      <c r="M221" s="132"/>
      <c r="T221" s="51"/>
      <c r="AT221" s="12" t="s">
        <v>117</v>
      </c>
      <c r="AU221" s="12" t="s">
        <v>83</v>
      </c>
    </row>
    <row r="222" spans="2:65" s="1" customFormat="1" ht="16.5" customHeight="1">
      <c r="B222" s="27"/>
      <c r="C222" s="116" t="s">
        <v>331</v>
      </c>
      <c r="D222" s="116" t="s">
        <v>111</v>
      </c>
      <c r="E222" s="117" t="s">
        <v>332</v>
      </c>
      <c r="F222" s="118" t="s">
        <v>333</v>
      </c>
      <c r="G222" s="119" t="s">
        <v>114</v>
      </c>
      <c r="H222" s="120">
        <v>90</v>
      </c>
      <c r="I222" s="121"/>
      <c r="J222" s="122">
        <f>ROUND(I222*H222,2)</f>
        <v>0</v>
      </c>
      <c r="K222" s="118" t="s">
        <v>485</v>
      </c>
      <c r="L222" s="27"/>
      <c r="M222" s="123" t="s">
        <v>1</v>
      </c>
      <c r="N222" s="124" t="s">
        <v>43</v>
      </c>
      <c r="P222" s="125">
        <f>O222*H222</f>
        <v>0</v>
      </c>
      <c r="Q222" s="125">
        <v>0</v>
      </c>
      <c r="R222" s="125">
        <f>Q222*H222</f>
        <v>0</v>
      </c>
      <c r="S222" s="125">
        <v>0</v>
      </c>
      <c r="T222" s="126">
        <f>S222*H222</f>
        <v>0</v>
      </c>
      <c r="AR222" s="127" t="s">
        <v>115</v>
      </c>
      <c r="AT222" s="127" t="s">
        <v>111</v>
      </c>
      <c r="AU222" s="127" t="s">
        <v>83</v>
      </c>
      <c r="AY222" s="12" t="s">
        <v>110</v>
      </c>
      <c r="BE222" s="128">
        <f>IF(N222="základní",J222,0)</f>
        <v>0</v>
      </c>
      <c r="BF222" s="128">
        <f>IF(N222="snížená",J222,0)</f>
        <v>0</v>
      </c>
      <c r="BG222" s="128">
        <f>IF(N222="zákl. přenesená",J222,0)</f>
        <v>0</v>
      </c>
      <c r="BH222" s="128">
        <f>IF(N222="sníž. přenesená",J222,0)</f>
        <v>0</v>
      </c>
      <c r="BI222" s="128">
        <f>IF(N222="nulová",J222,0)</f>
        <v>0</v>
      </c>
      <c r="BJ222" s="12" t="s">
        <v>83</v>
      </c>
      <c r="BK222" s="128">
        <f>ROUND(I222*H222,2)</f>
        <v>0</v>
      </c>
      <c r="BL222" s="12" t="s">
        <v>115</v>
      </c>
      <c r="BM222" s="127" t="s">
        <v>334</v>
      </c>
    </row>
    <row r="223" spans="2:65" s="1" customFormat="1" ht="146.25">
      <c r="B223" s="27"/>
      <c r="D223" s="129" t="s">
        <v>117</v>
      </c>
      <c r="F223" s="130" t="s">
        <v>335</v>
      </c>
      <c r="I223" s="131"/>
      <c r="L223" s="27"/>
      <c r="M223" s="132"/>
      <c r="T223" s="51"/>
      <c r="AT223" s="12" t="s">
        <v>117</v>
      </c>
      <c r="AU223" s="12" t="s">
        <v>83</v>
      </c>
    </row>
    <row r="224" spans="2:65" s="1" customFormat="1" ht="24.2" customHeight="1">
      <c r="B224" s="27"/>
      <c r="C224" s="133" t="s">
        <v>336</v>
      </c>
      <c r="D224" s="133" t="s">
        <v>128</v>
      </c>
      <c r="E224" s="134" t="s">
        <v>337</v>
      </c>
      <c r="F224" s="135" t="s">
        <v>338</v>
      </c>
      <c r="G224" s="136" t="s">
        <v>114</v>
      </c>
      <c r="H224" s="137">
        <v>72</v>
      </c>
      <c r="I224" s="138"/>
      <c r="J224" s="139">
        <f>ROUND(I224*H224,2)</f>
        <v>0</v>
      </c>
      <c r="K224" s="135" t="s">
        <v>485</v>
      </c>
      <c r="L224" s="140"/>
      <c r="M224" s="141" t="s">
        <v>1</v>
      </c>
      <c r="N224" s="142" t="s">
        <v>43</v>
      </c>
      <c r="P224" s="125">
        <f>O224*H224</f>
        <v>0</v>
      </c>
      <c r="Q224" s="125">
        <v>0</v>
      </c>
      <c r="R224" s="125">
        <f>Q224*H224</f>
        <v>0</v>
      </c>
      <c r="S224" s="125">
        <v>0</v>
      </c>
      <c r="T224" s="126">
        <f>S224*H224</f>
        <v>0</v>
      </c>
      <c r="AR224" s="127" t="s">
        <v>132</v>
      </c>
      <c r="AT224" s="127" t="s">
        <v>128</v>
      </c>
      <c r="AU224" s="127" t="s">
        <v>83</v>
      </c>
      <c r="AY224" s="12" t="s">
        <v>110</v>
      </c>
      <c r="BE224" s="128">
        <f>IF(N224="základní",J224,0)</f>
        <v>0</v>
      </c>
      <c r="BF224" s="128">
        <f>IF(N224="snížená",J224,0)</f>
        <v>0</v>
      </c>
      <c r="BG224" s="128">
        <f>IF(N224="zákl. přenesená",J224,0)</f>
        <v>0</v>
      </c>
      <c r="BH224" s="128">
        <f>IF(N224="sníž. přenesená",J224,0)</f>
        <v>0</v>
      </c>
      <c r="BI224" s="128">
        <f>IF(N224="nulová",J224,0)</f>
        <v>0</v>
      </c>
      <c r="BJ224" s="12" t="s">
        <v>83</v>
      </c>
      <c r="BK224" s="128">
        <f>ROUND(I224*H224,2)</f>
        <v>0</v>
      </c>
      <c r="BL224" s="12" t="s">
        <v>115</v>
      </c>
      <c r="BM224" s="127" t="s">
        <v>339</v>
      </c>
    </row>
    <row r="225" spans="2:65" s="1" customFormat="1" ht="78">
      <c r="B225" s="27"/>
      <c r="D225" s="129" t="s">
        <v>117</v>
      </c>
      <c r="F225" s="130" t="s">
        <v>235</v>
      </c>
      <c r="I225" s="131"/>
      <c r="L225" s="27"/>
      <c r="M225" s="132"/>
      <c r="T225" s="51"/>
      <c r="AT225" s="12" t="s">
        <v>117</v>
      </c>
      <c r="AU225" s="12" t="s">
        <v>83</v>
      </c>
    </row>
    <row r="226" spans="2:65" s="1" customFormat="1" ht="24.2" customHeight="1">
      <c r="B226" s="27"/>
      <c r="C226" s="133" t="s">
        <v>340</v>
      </c>
      <c r="D226" s="133" t="s">
        <v>128</v>
      </c>
      <c r="E226" s="134" t="s">
        <v>341</v>
      </c>
      <c r="F226" s="135" t="s">
        <v>342</v>
      </c>
      <c r="G226" s="136" t="s">
        <v>114</v>
      </c>
      <c r="H226" s="137">
        <v>18</v>
      </c>
      <c r="I226" s="138"/>
      <c r="J226" s="139">
        <f>ROUND(I226*H226,2)</f>
        <v>0</v>
      </c>
      <c r="K226" s="135" t="s">
        <v>485</v>
      </c>
      <c r="L226" s="140"/>
      <c r="M226" s="141" t="s">
        <v>1</v>
      </c>
      <c r="N226" s="142" t="s">
        <v>43</v>
      </c>
      <c r="P226" s="125">
        <f>O226*H226</f>
        <v>0</v>
      </c>
      <c r="Q226" s="125">
        <v>0</v>
      </c>
      <c r="R226" s="125">
        <f>Q226*H226</f>
        <v>0</v>
      </c>
      <c r="S226" s="125">
        <v>0</v>
      </c>
      <c r="T226" s="126">
        <f>S226*H226</f>
        <v>0</v>
      </c>
      <c r="AR226" s="127" t="s">
        <v>132</v>
      </c>
      <c r="AT226" s="127" t="s">
        <v>128</v>
      </c>
      <c r="AU226" s="127" t="s">
        <v>83</v>
      </c>
      <c r="AY226" s="12" t="s">
        <v>110</v>
      </c>
      <c r="BE226" s="128">
        <f>IF(N226="základní",J226,0)</f>
        <v>0</v>
      </c>
      <c r="BF226" s="128">
        <f>IF(N226="snížená",J226,0)</f>
        <v>0</v>
      </c>
      <c r="BG226" s="128">
        <f>IF(N226="zákl. přenesená",J226,0)</f>
        <v>0</v>
      </c>
      <c r="BH226" s="128">
        <f>IF(N226="sníž. přenesená",J226,0)</f>
        <v>0</v>
      </c>
      <c r="BI226" s="128">
        <f>IF(N226="nulová",J226,0)</f>
        <v>0</v>
      </c>
      <c r="BJ226" s="12" t="s">
        <v>83</v>
      </c>
      <c r="BK226" s="128">
        <f>ROUND(I226*H226,2)</f>
        <v>0</v>
      </c>
      <c r="BL226" s="12" t="s">
        <v>115</v>
      </c>
      <c r="BM226" s="127" t="s">
        <v>343</v>
      </c>
    </row>
    <row r="227" spans="2:65" s="1" customFormat="1" ht="78">
      <c r="B227" s="27"/>
      <c r="D227" s="129" t="s">
        <v>117</v>
      </c>
      <c r="F227" s="130" t="s">
        <v>235</v>
      </c>
      <c r="I227" s="131"/>
      <c r="L227" s="27"/>
      <c r="M227" s="132"/>
      <c r="T227" s="51"/>
      <c r="AT227" s="12" t="s">
        <v>117</v>
      </c>
      <c r="AU227" s="12" t="s">
        <v>83</v>
      </c>
    </row>
    <row r="228" spans="2:65" s="1" customFormat="1" ht="24.2" customHeight="1">
      <c r="B228" s="27"/>
      <c r="C228" s="116" t="s">
        <v>344</v>
      </c>
      <c r="D228" s="116" t="s">
        <v>111</v>
      </c>
      <c r="E228" s="117" t="s">
        <v>345</v>
      </c>
      <c r="F228" s="118" t="s">
        <v>346</v>
      </c>
      <c r="G228" s="119" t="s">
        <v>114</v>
      </c>
      <c r="H228" s="120">
        <v>90</v>
      </c>
      <c r="I228" s="121"/>
      <c r="J228" s="122">
        <f>ROUND(I228*H228,2)</f>
        <v>0</v>
      </c>
      <c r="K228" s="118" t="s">
        <v>485</v>
      </c>
      <c r="L228" s="27"/>
      <c r="M228" s="123" t="s">
        <v>1</v>
      </c>
      <c r="N228" s="124" t="s">
        <v>43</v>
      </c>
      <c r="P228" s="125">
        <f>O228*H228</f>
        <v>0</v>
      </c>
      <c r="Q228" s="125">
        <v>0</v>
      </c>
      <c r="R228" s="125">
        <f>Q228*H228</f>
        <v>0</v>
      </c>
      <c r="S228" s="125">
        <v>0</v>
      </c>
      <c r="T228" s="126">
        <f>S228*H228</f>
        <v>0</v>
      </c>
      <c r="AR228" s="127" t="s">
        <v>115</v>
      </c>
      <c r="AT228" s="127" t="s">
        <v>111</v>
      </c>
      <c r="AU228" s="127" t="s">
        <v>83</v>
      </c>
      <c r="AY228" s="12" t="s">
        <v>110</v>
      </c>
      <c r="BE228" s="128">
        <f>IF(N228="základní",J228,0)</f>
        <v>0</v>
      </c>
      <c r="BF228" s="128">
        <f>IF(N228="snížená",J228,0)</f>
        <v>0</v>
      </c>
      <c r="BG228" s="128">
        <f>IF(N228="zákl. přenesená",J228,0)</f>
        <v>0</v>
      </c>
      <c r="BH228" s="128">
        <f>IF(N228="sníž. přenesená",J228,0)</f>
        <v>0</v>
      </c>
      <c r="BI228" s="128">
        <f>IF(N228="nulová",J228,0)</f>
        <v>0</v>
      </c>
      <c r="BJ228" s="12" t="s">
        <v>83</v>
      </c>
      <c r="BK228" s="128">
        <f>ROUND(I228*H228,2)</f>
        <v>0</v>
      </c>
      <c r="BL228" s="12" t="s">
        <v>115</v>
      </c>
      <c r="BM228" s="127" t="s">
        <v>347</v>
      </c>
    </row>
    <row r="229" spans="2:65" s="1" customFormat="1" ht="87.75">
      <c r="B229" s="27"/>
      <c r="D229" s="129" t="s">
        <v>117</v>
      </c>
      <c r="F229" s="130" t="s">
        <v>267</v>
      </c>
      <c r="I229" s="131"/>
      <c r="L229" s="27"/>
      <c r="M229" s="132"/>
      <c r="T229" s="51"/>
      <c r="AT229" s="12" t="s">
        <v>117</v>
      </c>
      <c r="AU229" s="12" t="s">
        <v>83</v>
      </c>
    </row>
    <row r="230" spans="2:65" s="1" customFormat="1" ht="16.5" customHeight="1">
      <c r="B230" s="27"/>
      <c r="C230" s="116" t="s">
        <v>348</v>
      </c>
      <c r="D230" s="116" t="s">
        <v>111</v>
      </c>
      <c r="E230" s="117" t="s">
        <v>349</v>
      </c>
      <c r="F230" s="118" t="s">
        <v>350</v>
      </c>
      <c r="G230" s="119" t="s">
        <v>114</v>
      </c>
      <c r="H230" s="120">
        <v>90</v>
      </c>
      <c r="I230" s="121"/>
      <c r="J230" s="122">
        <f>ROUND(I230*H230,2)</f>
        <v>0</v>
      </c>
      <c r="K230" s="118" t="s">
        <v>485</v>
      </c>
      <c r="L230" s="27"/>
      <c r="M230" s="123" t="s">
        <v>1</v>
      </c>
      <c r="N230" s="124" t="s">
        <v>43</v>
      </c>
      <c r="P230" s="125">
        <f>O230*H230</f>
        <v>0</v>
      </c>
      <c r="Q230" s="125">
        <v>0</v>
      </c>
      <c r="R230" s="125">
        <f>Q230*H230</f>
        <v>0</v>
      </c>
      <c r="S230" s="125">
        <v>0</v>
      </c>
      <c r="T230" s="126">
        <f>S230*H230</f>
        <v>0</v>
      </c>
      <c r="AR230" s="127" t="s">
        <v>115</v>
      </c>
      <c r="AT230" s="127" t="s">
        <v>111</v>
      </c>
      <c r="AU230" s="127" t="s">
        <v>83</v>
      </c>
      <c r="AY230" s="12" t="s">
        <v>110</v>
      </c>
      <c r="BE230" s="128">
        <f>IF(N230="základní",J230,0)</f>
        <v>0</v>
      </c>
      <c r="BF230" s="128">
        <f>IF(N230="snížená",J230,0)</f>
        <v>0</v>
      </c>
      <c r="BG230" s="128">
        <f>IF(N230="zákl. přenesená",J230,0)</f>
        <v>0</v>
      </c>
      <c r="BH230" s="128">
        <f>IF(N230="sníž. přenesená",J230,0)</f>
        <v>0</v>
      </c>
      <c r="BI230" s="128">
        <f>IF(N230="nulová",J230,0)</f>
        <v>0</v>
      </c>
      <c r="BJ230" s="12" t="s">
        <v>83</v>
      </c>
      <c r="BK230" s="128">
        <f>ROUND(I230*H230,2)</f>
        <v>0</v>
      </c>
      <c r="BL230" s="12" t="s">
        <v>115</v>
      </c>
      <c r="BM230" s="127" t="s">
        <v>351</v>
      </c>
    </row>
    <row r="231" spans="2:65" s="1" customFormat="1" ht="136.5">
      <c r="B231" s="27"/>
      <c r="D231" s="129" t="s">
        <v>117</v>
      </c>
      <c r="F231" s="130" t="s">
        <v>352</v>
      </c>
      <c r="I231" s="131"/>
      <c r="L231" s="27"/>
      <c r="M231" s="132"/>
      <c r="T231" s="51"/>
      <c r="AT231" s="12" t="s">
        <v>117</v>
      </c>
      <c r="AU231" s="12" t="s">
        <v>83</v>
      </c>
    </row>
    <row r="232" spans="2:65" s="1" customFormat="1" ht="24.2" customHeight="1">
      <c r="B232" s="27"/>
      <c r="C232" s="133" t="s">
        <v>353</v>
      </c>
      <c r="D232" s="133" t="s">
        <v>128</v>
      </c>
      <c r="E232" s="134" t="s">
        <v>354</v>
      </c>
      <c r="F232" s="135" t="s">
        <v>355</v>
      </c>
      <c r="G232" s="136" t="s">
        <v>114</v>
      </c>
      <c r="H232" s="137">
        <v>72</v>
      </c>
      <c r="I232" s="138"/>
      <c r="J232" s="139">
        <f>ROUND(I232*H232,2)</f>
        <v>0</v>
      </c>
      <c r="K232" s="135" t="s">
        <v>485</v>
      </c>
      <c r="L232" s="140"/>
      <c r="M232" s="141" t="s">
        <v>1</v>
      </c>
      <c r="N232" s="142" t="s">
        <v>43</v>
      </c>
      <c r="P232" s="125">
        <f>O232*H232</f>
        <v>0</v>
      </c>
      <c r="Q232" s="125">
        <v>0</v>
      </c>
      <c r="R232" s="125">
        <f>Q232*H232</f>
        <v>0</v>
      </c>
      <c r="S232" s="125">
        <v>0</v>
      </c>
      <c r="T232" s="126">
        <f>S232*H232</f>
        <v>0</v>
      </c>
      <c r="AR232" s="127" t="s">
        <v>132</v>
      </c>
      <c r="AT232" s="127" t="s">
        <v>128</v>
      </c>
      <c r="AU232" s="127" t="s">
        <v>83</v>
      </c>
      <c r="AY232" s="12" t="s">
        <v>110</v>
      </c>
      <c r="BE232" s="128">
        <f>IF(N232="základní",J232,0)</f>
        <v>0</v>
      </c>
      <c r="BF232" s="128">
        <f>IF(N232="snížená",J232,0)</f>
        <v>0</v>
      </c>
      <c r="BG232" s="128">
        <f>IF(N232="zákl. přenesená",J232,0)</f>
        <v>0</v>
      </c>
      <c r="BH232" s="128">
        <f>IF(N232="sníž. přenesená",J232,0)</f>
        <v>0</v>
      </c>
      <c r="BI232" s="128">
        <f>IF(N232="nulová",J232,0)</f>
        <v>0</v>
      </c>
      <c r="BJ232" s="12" t="s">
        <v>83</v>
      </c>
      <c r="BK232" s="128">
        <f>ROUND(I232*H232,2)</f>
        <v>0</v>
      </c>
      <c r="BL232" s="12" t="s">
        <v>115</v>
      </c>
      <c r="BM232" s="127" t="s">
        <v>356</v>
      </c>
    </row>
    <row r="233" spans="2:65" s="1" customFormat="1" ht="78">
      <c r="B233" s="27"/>
      <c r="D233" s="129" t="s">
        <v>117</v>
      </c>
      <c r="F233" s="130" t="s">
        <v>235</v>
      </c>
      <c r="I233" s="131"/>
      <c r="L233" s="27"/>
      <c r="M233" s="132"/>
      <c r="T233" s="51"/>
      <c r="AT233" s="12" t="s">
        <v>117</v>
      </c>
      <c r="AU233" s="12" t="s">
        <v>83</v>
      </c>
    </row>
    <row r="234" spans="2:65" s="1" customFormat="1" ht="24.2" customHeight="1">
      <c r="B234" s="27"/>
      <c r="C234" s="133" t="s">
        <v>357</v>
      </c>
      <c r="D234" s="133" t="s">
        <v>128</v>
      </c>
      <c r="E234" s="134" t="s">
        <v>358</v>
      </c>
      <c r="F234" s="135" t="s">
        <v>359</v>
      </c>
      <c r="G234" s="136" t="s">
        <v>114</v>
      </c>
      <c r="H234" s="137">
        <v>18</v>
      </c>
      <c r="I234" s="138"/>
      <c r="J234" s="139">
        <f>ROUND(I234*H234,2)</f>
        <v>0</v>
      </c>
      <c r="K234" s="135" t="s">
        <v>485</v>
      </c>
      <c r="L234" s="140"/>
      <c r="M234" s="141" t="s">
        <v>1</v>
      </c>
      <c r="N234" s="142" t="s">
        <v>43</v>
      </c>
      <c r="P234" s="125">
        <f>O234*H234</f>
        <v>0</v>
      </c>
      <c r="Q234" s="125">
        <v>0</v>
      </c>
      <c r="R234" s="125">
        <f>Q234*H234</f>
        <v>0</v>
      </c>
      <c r="S234" s="125">
        <v>0</v>
      </c>
      <c r="T234" s="126">
        <f>S234*H234</f>
        <v>0</v>
      </c>
      <c r="AR234" s="127" t="s">
        <v>132</v>
      </c>
      <c r="AT234" s="127" t="s">
        <v>128</v>
      </c>
      <c r="AU234" s="127" t="s">
        <v>83</v>
      </c>
      <c r="AY234" s="12" t="s">
        <v>110</v>
      </c>
      <c r="BE234" s="128">
        <f>IF(N234="základní",J234,0)</f>
        <v>0</v>
      </c>
      <c r="BF234" s="128">
        <f>IF(N234="snížená",J234,0)</f>
        <v>0</v>
      </c>
      <c r="BG234" s="128">
        <f>IF(N234="zákl. přenesená",J234,0)</f>
        <v>0</v>
      </c>
      <c r="BH234" s="128">
        <f>IF(N234="sníž. přenesená",J234,0)</f>
        <v>0</v>
      </c>
      <c r="BI234" s="128">
        <f>IF(N234="nulová",J234,0)</f>
        <v>0</v>
      </c>
      <c r="BJ234" s="12" t="s">
        <v>83</v>
      </c>
      <c r="BK234" s="128">
        <f>ROUND(I234*H234,2)</f>
        <v>0</v>
      </c>
      <c r="BL234" s="12" t="s">
        <v>115</v>
      </c>
      <c r="BM234" s="127" t="s">
        <v>360</v>
      </c>
    </row>
    <row r="235" spans="2:65" s="1" customFormat="1" ht="78">
      <c r="B235" s="27"/>
      <c r="D235" s="129" t="s">
        <v>117</v>
      </c>
      <c r="F235" s="130" t="s">
        <v>235</v>
      </c>
      <c r="I235" s="131"/>
      <c r="L235" s="27"/>
      <c r="M235" s="132"/>
      <c r="T235" s="51"/>
      <c r="AT235" s="12" t="s">
        <v>117</v>
      </c>
      <c r="AU235" s="12" t="s">
        <v>83</v>
      </c>
    </row>
    <row r="236" spans="2:65" s="1" customFormat="1" ht="37.9" customHeight="1">
      <c r="B236" s="27"/>
      <c r="C236" s="116" t="s">
        <v>361</v>
      </c>
      <c r="D236" s="116" t="s">
        <v>111</v>
      </c>
      <c r="E236" s="117" t="s">
        <v>362</v>
      </c>
      <c r="F236" s="118" t="s">
        <v>363</v>
      </c>
      <c r="G236" s="119" t="s">
        <v>114</v>
      </c>
      <c r="H236" s="120">
        <v>90</v>
      </c>
      <c r="I236" s="121"/>
      <c r="J236" s="122">
        <f>ROUND(I236*H236,2)</f>
        <v>0</v>
      </c>
      <c r="K236" s="118" t="s">
        <v>485</v>
      </c>
      <c r="L236" s="27"/>
      <c r="M236" s="123" t="s">
        <v>1</v>
      </c>
      <c r="N236" s="124" t="s">
        <v>43</v>
      </c>
      <c r="P236" s="125">
        <f>O236*H236</f>
        <v>0</v>
      </c>
      <c r="Q236" s="125">
        <v>0</v>
      </c>
      <c r="R236" s="125">
        <f>Q236*H236</f>
        <v>0</v>
      </c>
      <c r="S236" s="125">
        <v>0</v>
      </c>
      <c r="T236" s="126">
        <f>S236*H236</f>
        <v>0</v>
      </c>
      <c r="AR236" s="127" t="s">
        <v>115</v>
      </c>
      <c r="AT236" s="127" t="s">
        <v>111</v>
      </c>
      <c r="AU236" s="127" t="s">
        <v>83</v>
      </c>
      <c r="AY236" s="12" t="s">
        <v>110</v>
      </c>
      <c r="BE236" s="128">
        <f>IF(N236="základní",J236,0)</f>
        <v>0</v>
      </c>
      <c r="BF236" s="128">
        <f>IF(N236="snížená",J236,0)</f>
        <v>0</v>
      </c>
      <c r="BG236" s="128">
        <f>IF(N236="zákl. přenesená",J236,0)</f>
        <v>0</v>
      </c>
      <c r="BH236" s="128">
        <f>IF(N236="sníž. přenesená",J236,0)</f>
        <v>0</v>
      </c>
      <c r="BI236" s="128">
        <f>IF(N236="nulová",J236,0)</f>
        <v>0</v>
      </c>
      <c r="BJ236" s="12" t="s">
        <v>83</v>
      </c>
      <c r="BK236" s="128">
        <f>ROUND(I236*H236,2)</f>
        <v>0</v>
      </c>
      <c r="BL236" s="12" t="s">
        <v>115</v>
      </c>
      <c r="BM236" s="127" t="s">
        <v>364</v>
      </c>
    </row>
    <row r="237" spans="2:65" s="1" customFormat="1" ht="87.75">
      <c r="B237" s="27"/>
      <c r="D237" s="129" t="s">
        <v>117</v>
      </c>
      <c r="F237" s="130" t="s">
        <v>118</v>
      </c>
      <c r="I237" s="131"/>
      <c r="L237" s="27"/>
      <c r="M237" s="132"/>
      <c r="T237" s="51"/>
      <c r="AT237" s="12" t="s">
        <v>117</v>
      </c>
      <c r="AU237" s="12" t="s">
        <v>83</v>
      </c>
    </row>
    <row r="238" spans="2:65" s="1" customFormat="1" ht="24.2" customHeight="1">
      <c r="B238" s="27"/>
      <c r="C238" s="116" t="s">
        <v>365</v>
      </c>
      <c r="D238" s="116" t="s">
        <v>111</v>
      </c>
      <c r="E238" s="117" t="s">
        <v>366</v>
      </c>
      <c r="F238" s="118" t="s">
        <v>367</v>
      </c>
      <c r="G238" s="119" t="s">
        <v>114</v>
      </c>
      <c r="H238" s="120">
        <v>90</v>
      </c>
      <c r="I238" s="121"/>
      <c r="J238" s="122">
        <f>ROUND(I238*H238,2)</f>
        <v>0</v>
      </c>
      <c r="K238" s="118" t="s">
        <v>485</v>
      </c>
      <c r="L238" s="27"/>
      <c r="M238" s="123" t="s">
        <v>1</v>
      </c>
      <c r="N238" s="124" t="s">
        <v>43</v>
      </c>
      <c r="P238" s="125">
        <f>O238*H238</f>
        <v>0</v>
      </c>
      <c r="Q238" s="125">
        <v>0</v>
      </c>
      <c r="R238" s="125">
        <f>Q238*H238</f>
        <v>0</v>
      </c>
      <c r="S238" s="125">
        <v>0</v>
      </c>
      <c r="T238" s="126">
        <f>S238*H238</f>
        <v>0</v>
      </c>
      <c r="AR238" s="127" t="s">
        <v>115</v>
      </c>
      <c r="AT238" s="127" t="s">
        <v>111</v>
      </c>
      <c r="AU238" s="127" t="s">
        <v>83</v>
      </c>
      <c r="AY238" s="12" t="s">
        <v>110</v>
      </c>
      <c r="BE238" s="128">
        <f>IF(N238="základní",J238,0)</f>
        <v>0</v>
      </c>
      <c r="BF238" s="128">
        <f>IF(N238="snížená",J238,0)</f>
        <v>0</v>
      </c>
      <c r="BG238" s="128">
        <f>IF(N238="zákl. přenesená",J238,0)</f>
        <v>0</v>
      </c>
      <c r="BH238" s="128">
        <f>IF(N238="sníž. přenesená",J238,0)</f>
        <v>0</v>
      </c>
      <c r="BI238" s="128">
        <f>IF(N238="nulová",J238,0)</f>
        <v>0</v>
      </c>
      <c r="BJ238" s="12" t="s">
        <v>83</v>
      </c>
      <c r="BK238" s="128">
        <f>ROUND(I238*H238,2)</f>
        <v>0</v>
      </c>
      <c r="BL238" s="12" t="s">
        <v>115</v>
      </c>
      <c r="BM238" s="127" t="s">
        <v>368</v>
      </c>
    </row>
    <row r="239" spans="2:65" s="1" customFormat="1" ht="136.5">
      <c r="B239" s="27"/>
      <c r="D239" s="129" t="s">
        <v>117</v>
      </c>
      <c r="F239" s="130" t="s">
        <v>369</v>
      </c>
      <c r="I239" s="131"/>
      <c r="L239" s="27"/>
      <c r="M239" s="132"/>
      <c r="T239" s="51"/>
      <c r="AT239" s="12" t="s">
        <v>117</v>
      </c>
      <c r="AU239" s="12" t="s">
        <v>83</v>
      </c>
    </row>
    <row r="240" spans="2:65" s="1" customFormat="1" ht="37.9" customHeight="1">
      <c r="B240" s="27"/>
      <c r="C240" s="133" t="s">
        <v>370</v>
      </c>
      <c r="D240" s="133" t="s">
        <v>128</v>
      </c>
      <c r="E240" s="134" t="s">
        <v>371</v>
      </c>
      <c r="F240" s="135" t="s">
        <v>372</v>
      </c>
      <c r="G240" s="136" t="s">
        <v>114</v>
      </c>
      <c r="H240" s="137">
        <v>72</v>
      </c>
      <c r="I240" s="138"/>
      <c r="J240" s="139">
        <f>ROUND(I240*H240,2)</f>
        <v>0</v>
      </c>
      <c r="K240" s="135" t="s">
        <v>485</v>
      </c>
      <c r="L240" s="140"/>
      <c r="M240" s="141" t="s">
        <v>1</v>
      </c>
      <c r="N240" s="142" t="s">
        <v>43</v>
      </c>
      <c r="P240" s="125">
        <f>O240*H240</f>
        <v>0</v>
      </c>
      <c r="Q240" s="125">
        <v>0</v>
      </c>
      <c r="R240" s="125">
        <f>Q240*H240</f>
        <v>0</v>
      </c>
      <c r="S240" s="125">
        <v>0</v>
      </c>
      <c r="T240" s="126">
        <f>S240*H240</f>
        <v>0</v>
      </c>
      <c r="AR240" s="127" t="s">
        <v>132</v>
      </c>
      <c r="AT240" s="127" t="s">
        <v>128</v>
      </c>
      <c r="AU240" s="127" t="s">
        <v>83</v>
      </c>
      <c r="AY240" s="12" t="s">
        <v>110</v>
      </c>
      <c r="BE240" s="128">
        <f>IF(N240="základní",J240,0)</f>
        <v>0</v>
      </c>
      <c r="BF240" s="128">
        <f>IF(N240="snížená",J240,0)</f>
        <v>0</v>
      </c>
      <c r="BG240" s="128">
        <f>IF(N240="zákl. přenesená",J240,0)</f>
        <v>0</v>
      </c>
      <c r="BH240" s="128">
        <f>IF(N240="sníž. přenesená",J240,0)</f>
        <v>0</v>
      </c>
      <c r="BI240" s="128">
        <f>IF(N240="nulová",J240,0)</f>
        <v>0</v>
      </c>
      <c r="BJ240" s="12" t="s">
        <v>83</v>
      </c>
      <c r="BK240" s="128">
        <f>ROUND(I240*H240,2)</f>
        <v>0</v>
      </c>
      <c r="BL240" s="12" t="s">
        <v>115</v>
      </c>
      <c r="BM240" s="127" t="s">
        <v>373</v>
      </c>
    </row>
    <row r="241" spans="2:65" s="1" customFormat="1" ht="78">
      <c r="B241" s="27"/>
      <c r="D241" s="129" t="s">
        <v>117</v>
      </c>
      <c r="F241" s="130" t="s">
        <v>235</v>
      </c>
      <c r="I241" s="131"/>
      <c r="L241" s="27"/>
      <c r="M241" s="132"/>
      <c r="T241" s="51"/>
      <c r="AT241" s="12" t="s">
        <v>117</v>
      </c>
      <c r="AU241" s="12" t="s">
        <v>83</v>
      </c>
    </row>
    <row r="242" spans="2:65" s="1" customFormat="1" ht="37.9" customHeight="1">
      <c r="B242" s="27"/>
      <c r="C242" s="133" t="s">
        <v>374</v>
      </c>
      <c r="D242" s="133" t="s">
        <v>128</v>
      </c>
      <c r="E242" s="134" t="s">
        <v>375</v>
      </c>
      <c r="F242" s="135" t="s">
        <v>376</v>
      </c>
      <c r="G242" s="136" t="s">
        <v>114</v>
      </c>
      <c r="H242" s="137">
        <v>18</v>
      </c>
      <c r="I242" s="138"/>
      <c r="J242" s="139">
        <f>ROUND(I242*H242,2)</f>
        <v>0</v>
      </c>
      <c r="K242" s="135" t="s">
        <v>485</v>
      </c>
      <c r="L242" s="140"/>
      <c r="M242" s="141" t="s">
        <v>1</v>
      </c>
      <c r="N242" s="142" t="s">
        <v>43</v>
      </c>
      <c r="P242" s="125">
        <f>O242*H242</f>
        <v>0</v>
      </c>
      <c r="Q242" s="125">
        <v>0</v>
      </c>
      <c r="R242" s="125">
        <f>Q242*H242</f>
        <v>0</v>
      </c>
      <c r="S242" s="125">
        <v>0</v>
      </c>
      <c r="T242" s="126">
        <f>S242*H242</f>
        <v>0</v>
      </c>
      <c r="AR242" s="127" t="s">
        <v>132</v>
      </c>
      <c r="AT242" s="127" t="s">
        <v>128</v>
      </c>
      <c r="AU242" s="127" t="s">
        <v>83</v>
      </c>
      <c r="AY242" s="12" t="s">
        <v>110</v>
      </c>
      <c r="BE242" s="128">
        <f>IF(N242="základní",J242,0)</f>
        <v>0</v>
      </c>
      <c r="BF242" s="128">
        <f>IF(N242="snížená",J242,0)</f>
        <v>0</v>
      </c>
      <c r="BG242" s="128">
        <f>IF(N242="zákl. přenesená",J242,0)</f>
        <v>0</v>
      </c>
      <c r="BH242" s="128">
        <f>IF(N242="sníž. přenesená",J242,0)</f>
        <v>0</v>
      </c>
      <c r="BI242" s="128">
        <f>IF(N242="nulová",J242,0)</f>
        <v>0</v>
      </c>
      <c r="BJ242" s="12" t="s">
        <v>83</v>
      </c>
      <c r="BK242" s="128">
        <f>ROUND(I242*H242,2)</f>
        <v>0</v>
      </c>
      <c r="BL242" s="12" t="s">
        <v>115</v>
      </c>
      <c r="BM242" s="127" t="s">
        <v>377</v>
      </c>
    </row>
    <row r="243" spans="2:65" s="1" customFormat="1" ht="78">
      <c r="B243" s="27"/>
      <c r="D243" s="129" t="s">
        <v>117</v>
      </c>
      <c r="F243" s="130" t="s">
        <v>235</v>
      </c>
      <c r="I243" s="131"/>
      <c r="L243" s="27"/>
      <c r="M243" s="132"/>
      <c r="T243" s="51"/>
      <c r="AT243" s="12" t="s">
        <v>117</v>
      </c>
      <c r="AU243" s="12" t="s">
        <v>83</v>
      </c>
    </row>
    <row r="244" spans="2:65" s="10" customFormat="1" ht="25.9" customHeight="1">
      <c r="B244" s="106"/>
      <c r="D244" s="107" t="s">
        <v>77</v>
      </c>
      <c r="E244" s="108" t="s">
        <v>378</v>
      </c>
      <c r="F244" s="108" t="s">
        <v>379</v>
      </c>
      <c r="I244" s="109"/>
      <c r="J244" s="110">
        <f>BK244</f>
        <v>0</v>
      </c>
      <c r="L244" s="106"/>
      <c r="M244" s="111"/>
      <c r="P244" s="112">
        <f>SUM(P245:P268)</f>
        <v>0</v>
      </c>
      <c r="R244" s="112">
        <f>SUM(R245:R268)</f>
        <v>0</v>
      </c>
      <c r="T244" s="113">
        <f>SUM(T245:T268)</f>
        <v>0</v>
      </c>
      <c r="AR244" s="107" t="s">
        <v>83</v>
      </c>
      <c r="AT244" s="114" t="s">
        <v>77</v>
      </c>
      <c r="AU244" s="114" t="s">
        <v>78</v>
      </c>
      <c r="AY244" s="107" t="s">
        <v>110</v>
      </c>
      <c r="BK244" s="115">
        <f>SUM(BK245:BK268)</f>
        <v>0</v>
      </c>
    </row>
    <row r="245" spans="2:65" s="1" customFormat="1" ht="33" customHeight="1">
      <c r="B245" s="27"/>
      <c r="C245" s="116" t="s">
        <v>380</v>
      </c>
      <c r="D245" s="116" t="s">
        <v>111</v>
      </c>
      <c r="E245" s="117" t="s">
        <v>381</v>
      </c>
      <c r="F245" s="118" t="s">
        <v>382</v>
      </c>
      <c r="G245" s="119" t="s">
        <v>114</v>
      </c>
      <c r="H245" s="120">
        <v>30</v>
      </c>
      <c r="I245" s="121"/>
      <c r="J245" s="122">
        <f>ROUND(I245*H245,2)</f>
        <v>0</v>
      </c>
      <c r="K245" s="118" t="s">
        <v>485</v>
      </c>
      <c r="L245" s="27"/>
      <c r="M245" s="123" t="s">
        <v>1</v>
      </c>
      <c r="N245" s="124" t="s">
        <v>43</v>
      </c>
      <c r="P245" s="125">
        <f>O245*H245</f>
        <v>0</v>
      </c>
      <c r="Q245" s="125">
        <v>0</v>
      </c>
      <c r="R245" s="125">
        <f>Q245*H245</f>
        <v>0</v>
      </c>
      <c r="S245" s="125">
        <v>0</v>
      </c>
      <c r="T245" s="126">
        <f>S245*H245</f>
        <v>0</v>
      </c>
      <c r="AR245" s="127" t="s">
        <v>115</v>
      </c>
      <c r="AT245" s="127" t="s">
        <v>111</v>
      </c>
      <c r="AU245" s="127" t="s">
        <v>83</v>
      </c>
      <c r="AY245" s="12" t="s">
        <v>110</v>
      </c>
      <c r="BE245" s="128">
        <f>IF(N245="základní",J245,0)</f>
        <v>0</v>
      </c>
      <c r="BF245" s="128">
        <f>IF(N245="snížená",J245,0)</f>
        <v>0</v>
      </c>
      <c r="BG245" s="128">
        <f>IF(N245="zákl. přenesená",J245,0)</f>
        <v>0</v>
      </c>
      <c r="BH245" s="128">
        <f>IF(N245="sníž. přenesená",J245,0)</f>
        <v>0</v>
      </c>
      <c r="BI245" s="128">
        <f>IF(N245="nulová",J245,0)</f>
        <v>0</v>
      </c>
      <c r="BJ245" s="12" t="s">
        <v>83</v>
      </c>
      <c r="BK245" s="128">
        <f>ROUND(I245*H245,2)</f>
        <v>0</v>
      </c>
      <c r="BL245" s="12" t="s">
        <v>115</v>
      </c>
      <c r="BM245" s="127" t="s">
        <v>383</v>
      </c>
    </row>
    <row r="246" spans="2:65" s="1" customFormat="1" ht="68.25">
      <c r="B246" s="27"/>
      <c r="D246" s="129" t="s">
        <v>117</v>
      </c>
      <c r="F246" s="130" t="s">
        <v>384</v>
      </c>
      <c r="I246" s="131"/>
      <c r="L246" s="27"/>
      <c r="M246" s="132"/>
      <c r="T246" s="51"/>
      <c r="AT246" s="12" t="s">
        <v>117</v>
      </c>
      <c r="AU246" s="12" t="s">
        <v>83</v>
      </c>
    </row>
    <row r="247" spans="2:65" s="1" customFormat="1" ht="24.2" customHeight="1">
      <c r="B247" s="27"/>
      <c r="C247" s="116" t="s">
        <v>385</v>
      </c>
      <c r="D247" s="116" t="s">
        <v>111</v>
      </c>
      <c r="E247" s="117" t="s">
        <v>386</v>
      </c>
      <c r="F247" s="118" t="s">
        <v>387</v>
      </c>
      <c r="G247" s="119" t="s">
        <v>114</v>
      </c>
      <c r="H247" s="120">
        <v>30</v>
      </c>
      <c r="I247" s="121"/>
      <c r="J247" s="122">
        <f>ROUND(I247*H247,2)</f>
        <v>0</v>
      </c>
      <c r="K247" s="118" t="s">
        <v>485</v>
      </c>
      <c r="L247" s="27"/>
      <c r="M247" s="123" t="s">
        <v>1</v>
      </c>
      <c r="N247" s="124" t="s">
        <v>43</v>
      </c>
      <c r="P247" s="125">
        <f>O247*H247</f>
        <v>0</v>
      </c>
      <c r="Q247" s="125">
        <v>0</v>
      </c>
      <c r="R247" s="125">
        <f>Q247*H247</f>
        <v>0</v>
      </c>
      <c r="S247" s="125">
        <v>0</v>
      </c>
      <c r="T247" s="126">
        <f>S247*H247</f>
        <v>0</v>
      </c>
      <c r="AR247" s="127" t="s">
        <v>115</v>
      </c>
      <c r="AT247" s="127" t="s">
        <v>111</v>
      </c>
      <c r="AU247" s="127" t="s">
        <v>83</v>
      </c>
      <c r="AY247" s="12" t="s">
        <v>110</v>
      </c>
      <c r="BE247" s="128">
        <f>IF(N247="základní",J247,0)</f>
        <v>0</v>
      </c>
      <c r="BF247" s="128">
        <f>IF(N247="snížená",J247,0)</f>
        <v>0</v>
      </c>
      <c r="BG247" s="128">
        <f>IF(N247="zákl. přenesená",J247,0)</f>
        <v>0</v>
      </c>
      <c r="BH247" s="128">
        <f>IF(N247="sníž. přenesená",J247,0)</f>
        <v>0</v>
      </c>
      <c r="BI247" s="128">
        <f>IF(N247="nulová",J247,0)</f>
        <v>0</v>
      </c>
      <c r="BJ247" s="12" t="s">
        <v>83</v>
      </c>
      <c r="BK247" s="128">
        <f>ROUND(I247*H247,2)</f>
        <v>0</v>
      </c>
      <c r="BL247" s="12" t="s">
        <v>115</v>
      </c>
      <c r="BM247" s="127" t="s">
        <v>388</v>
      </c>
    </row>
    <row r="248" spans="2:65" s="1" customFormat="1" ht="87.75">
      <c r="B248" s="27"/>
      <c r="D248" s="129" t="s">
        <v>117</v>
      </c>
      <c r="F248" s="130" t="s">
        <v>389</v>
      </c>
      <c r="I248" s="131"/>
      <c r="L248" s="27"/>
      <c r="M248" s="132"/>
      <c r="T248" s="51"/>
      <c r="AT248" s="12" t="s">
        <v>117</v>
      </c>
      <c r="AU248" s="12" t="s">
        <v>83</v>
      </c>
    </row>
    <row r="249" spans="2:65" s="1" customFormat="1" ht="33" customHeight="1">
      <c r="B249" s="27"/>
      <c r="C249" s="133" t="s">
        <v>390</v>
      </c>
      <c r="D249" s="133" t="s">
        <v>128</v>
      </c>
      <c r="E249" s="134" t="s">
        <v>391</v>
      </c>
      <c r="F249" s="135" t="s">
        <v>392</v>
      </c>
      <c r="G249" s="136" t="s">
        <v>114</v>
      </c>
      <c r="H249" s="137">
        <v>30</v>
      </c>
      <c r="I249" s="138"/>
      <c r="J249" s="139">
        <f>ROUND(I249*H249,2)</f>
        <v>0</v>
      </c>
      <c r="K249" s="135" t="s">
        <v>485</v>
      </c>
      <c r="L249" s="140"/>
      <c r="M249" s="141" t="s">
        <v>1</v>
      </c>
      <c r="N249" s="142" t="s">
        <v>43</v>
      </c>
      <c r="P249" s="125">
        <f>O249*H249</f>
        <v>0</v>
      </c>
      <c r="Q249" s="125">
        <v>0</v>
      </c>
      <c r="R249" s="125">
        <f>Q249*H249</f>
        <v>0</v>
      </c>
      <c r="S249" s="125">
        <v>0</v>
      </c>
      <c r="T249" s="126">
        <f>S249*H249</f>
        <v>0</v>
      </c>
      <c r="AR249" s="127" t="s">
        <v>132</v>
      </c>
      <c r="AT249" s="127" t="s">
        <v>128</v>
      </c>
      <c r="AU249" s="127" t="s">
        <v>83</v>
      </c>
      <c r="AY249" s="12" t="s">
        <v>110</v>
      </c>
      <c r="BE249" s="128">
        <f>IF(N249="základní",J249,0)</f>
        <v>0</v>
      </c>
      <c r="BF249" s="128">
        <f>IF(N249="snížená",J249,0)</f>
        <v>0</v>
      </c>
      <c r="BG249" s="128">
        <f>IF(N249="zákl. přenesená",J249,0)</f>
        <v>0</v>
      </c>
      <c r="BH249" s="128">
        <f>IF(N249="sníž. přenesená",J249,0)</f>
        <v>0</v>
      </c>
      <c r="BI249" s="128">
        <f>IF(N249="nulová",J249,0)</f>
        <v>0</v>
      </c>
      <c r="BJ249" s="12" t="s">
        <v>83</v>
      </c>
      <c r="BK249" s="128">
        <f>ROUND(I249*H249,2)</f>
        <v>0</v>
      </c>
      <c r="BL249" s="12" t="s">
        <v>115</v>
      </c>
      <c r="BM249" s="127" t="s">
        <v>393</v>
      </c>
    </row>
    <row r="250" spans="2:65" s="1" customFormat="1" ht="48.75">
      <c r="B250" s="27"/>
      <c r="D250" s="129" t="s">
        <v>117</v>
      </c>
      <c r="F250" s="130" t="s">
        <v>394</v>
      </c>
      <c r="I250" s="131"/>
      <c r="L250" s="27"/>
      <c r="M250" s="132"/>
      <c r="T250" s="51"/>
      <c r="AT250" s="12" t="s">
        <v>117</v>
      </c>
      <c r="AU250" s="12" t="s">
        <v>83</v>
      </c>
    </row>
    <row r="251" spans="2:65" s="1" customFormat="1" ht="44.25" customHeight="1">
      <c r="B251" s="27"/>
      <c r="C251" s="116" t="s">
        <v>395</v>
      </c>
      <c r="D251" s="116" t="s">
        <v>111</v>
      </c>
      <c r="E251" s="117" t="s">
        <v>396</v>
      </c>
      <c r="F251" s="118" t="s">
        <v>397</v>
      </c>
      <c r="G251" s="119" t="s">
        <v>114</v>
      </c>
      <c r="H251" s="120">
        <v>30</v>
      </c>
      <c r="I251" s="121"/>
      <c r="J251" s="122">
        <f>ROUND(I251*H251,2)</f>
        <v>0</v>
      </c>
      <c r="K251" s="118" t="s">
        <v>485</v>
      </c>
      <c r="L251" s="27"/>
      <c r="M251" s="123" t="s">
        <v>1</v>
      </c>
      <c r="N251" s="124" t="s">
        <v>43</v>
      </c>
      <c r="P251" s="125">
        <f>O251*H251</f>
        <v>0</v>
      </c>
      <c r="Q251" s="125">
        <v>0</v>
      </c>
      <c r="R251" s="125">
        <f>Q251*H251</f>
        <v>0</v>
      </c>
      <c r="S251" s="125">
        <v>0</v>
      </c>
      <c r="T251" s="126">
        <f>S251*H251</f>
        <v>0</v>
      </c>
      <c r="AR251" s="127" t="s">
        <v>115</v>
      </c>
      <c r="AT251" s="127" t="s">
        <v>111</v>
      </c>
      <c r="AU251" s="127" t="s">
        <v>83</v>
      </c>
      <c r="AY251" s="12" t="s">
        <v>110</v>
      </c>
      <c r="BE251" s="128">
        <f>IF(N251="základní",J251,0)</f>
        <v>0</v>
      </c>
      <c r="BF251" s="128">
        <f>IF(N251="snížená",J251,0)</f>
        <v>0</v>
      </c>
      <c r="BG251" s="128">
        <f>IF(N251="zákl. přenesená",J251,0)</f>
        <v>0</v>
      </c>
      <c r="BH251" s="128">
        <f>IF(N251="sníž. přenesená",J251,0)</f>
        <v>0</v>
      </c>
      <c r="BI251" s="128">
        <f>IF(N251="nulová",J251,0)</f>
        <v>0</v>
      </c>
      <c r="BJ251" s="12" t="s">
        <v>83</v>
      </c>
      <c r="BK251" s="128">
        <f>ROUND(I251*H251,2)</f>
        <v>0</v>
      </c>
      <c r="BL251" s="12" t="s">
        <v>115</v>
      </c>
      <c r="BM251" s="127" t="s">
        <v>398</v>
      </c>
    </row>
    <row r="252" spans="2:65" s="1" customFormat="1" ht="68.25">
      <c r="B252" s="27"/>
      <c r="D252" s="129" t="s">
        <v>117</v>
      </c>
      <c r="F252" s="130" t="s">
        <v>384</v>
      </c>
      <c r="I252" s="131"/>
      <c r="L252" s="27"/>
      <c r="M252" s="132"/>
      <c r="T252" s="51"/>
      <c r="AT252" s="12" t="s">
        <v>117</v>
      </c>
      <c r="AU252" s="12" t="s">
        <v>83</v>
      </c>
    </row>
    <row r="253" spans="2:65" s="1" customFormat="1" ht="37.9" customHeight="1">
      <c r="B253" s="27"/>
      <c r="C253" s="116" t="s">
        <v>399</v>
      </c>
      <c r="D253" s="116" t="s">
        <v>111</v>
      </c>
      <c r="E253" s="117" t="s">
        <v>400</v>
      </c>
      <c r="F253" s="118" t="s">
        <v>401</v>
      </c>
      <c r="G253" s="119" t="s">
        <v>114</v>
      </c>
      <c r="H253" s="120">
        <v>30</v>
      </c>
      <c r="I253" s="121"/>
      <c r="J253" s="122">
        <f>ROUND(I253*H253,2)</f>
        <v>0</v>
      </c>
      <c r="K253" s="118" t="s">
        <v>485</v>
      </c>
      <c r="L253" s="27"/>
      <c r="M253" s="123" t="s">
        <v>1</v>
      </c>
      <c r="N253" s="124" t="s">
        <v>43</v>
      </c>
      <c r="P253" s="125">
        <f>O253*H253</f>
        <v>0</v>
      </c>
      <c r="Q253" s="125">
        <v>0</v>
      </c>
      <c r="R253" s="125">
        <f>Q253*H253</f>
        <v>0</v>
      </c>
      <c r="S253" s="125">
        <v>0</v>
      </c>
      <c r="T253" s="126">
        <f>S253*H253</f>
        <v>0</v>
      </c>
      <c r="AR253" s="127" t="s">
        <v>115</v>
      </c>
      <c r="AT253" s="127" t="s">
        <v>111</v>
      </c>
      <c r="AU253" s="127" t="s">
        <v>83</v>
      </c>
      <c r="AY253" s="12" t="s">
        <v>110</v>
      </c>
      <c r="BE253" s="128">
        <f>IF(N253="základní",J253,0)</f>
        <v>0</v>
      </c>
      <c r="BF253" s="128">
        <f>IF(N253="snížená",J253,0)</f>
        <v>0</v>
      </c>
      <c r="BG253" s="128">
        <f>IF(N253="zákl. přenesená",J253,0)</f>
        <v>0</v>
      </c>
      <c r="BH253" s="128">
        <f>IF(N253="sníž. přenesená",J253,0)</f>
        <v>0</v>
      </c>
      <c r="BI253" s="128">
        <f>IF(N253="nulová",J253,0)</f>
        <v>0</v>
      </c>
      <c r="BJ253" s="12" t="s">
        <v>83</v>
      </c>
      <c r="BK253" s="128">
        <f>ROUND(I253*H253,2)</f>
        <v>0</v>
      </c>
      <c r="BL253" s="12" t="s">
        <v>115</v>
      </c>
      <c r="BM253" s="127" t="s">
        <v>402</v>
      </c>
    </row>
    <row r="254" spans="2:65" s="1" customFormat="1" ht="87.75">
      <c r="B254" s="27"/>
      <c r="D254" s="129" t="s">
        <v>117</v>
      </c>
      <c r="F254" s="130" t="s">
        <v>403</v>
      </c>
      <c r="I254" s="131"/>
      <c r="L254" s="27"/>
      <c r="M254" s="132"/>
      <c r="T254" s="51"/>
      <c r="AT254" s="12" t="s">
        <v>117</v>
      </c>
      <c r="AU254" s="12" t="s">
        <v>83</v>
      </c>
    </row>
    <row r="255" spans="2:65" s="1" customFormat="1" ht="49.15" customHeight="1">
      <c r="B255" s="27"/>
      <c r="C255" s="133" t="s">
        <v>404</v>
      </c>
      <c r="D255" s="133" t="s">
        <v>128</v>
      </c>
      <c r="E255" s="134" t="s">
        <v>405</v>
      </c>
      <c r="F255" s="135" t="s">
        <v>406</v>
      </c>
      <c r="G255" s="136" t="s">
        <v>114</v>
      </c>
      <c r="H255" s="137">
        <v>30</v>
      </c>
      <c r="I255" s="138"/>
      <c r="J255" s="139">
        <f>ROUND(I255*H255,2)</f>
        <v>0</v>
      </c>
      <c r="K255" s="135" t="s">
        <v>485</v>
      </c>
      <c r="L255" s="140"/>
      <c r="M255" s="141" t="s">
        <v>1</v>
      </c>
      <c r="N255" s="142" t="s">
        <v>43</v>
      </c>
      <c r="P255" s="125">
        <f>O255*H255</f>
        <v>0</v>
      </c>
      <c r="Q255" s="125">
        <v>0</v>
      </c>
      <c r="R255" s="125">
        <f>Q255*H255</f>
        <v>0</v>
      </c>
      <c r="S255" s="125">
        <v>0</v>
      </c>
      <c r="T255" s="126">
        <f>S255*H255</f>
        <v>0</v>
      </c>
      <c r="AR255" s="127" t="s">
        <v>132</v>
      </c>
      <c r="AT255" s="127" t="s">
        <v>128</v>
      </c>
      <c r="AU255" s="127" t="s">
        <v>83</v>
      </c>
      <c r="AY255" s="12" t="s">
        <v>110</v>
      </c>
      <c r="BE255" s="128">
        <f>IF(N255="základní",J255,0)</f>
        <v>0</v>
      </c>
      <c r="BF255" s="128">
        <f>IF(N255="snížená",J255,0)</f>
        <v>0</v>
      </c>
      <c r="BG255" s="128">
        <f>IF(N255="zákl. přenesená",J255,0)</f>
        <v>0</v>
      </c>
      <c r="BH255" s="128">
        <f>IF(N255="sníž. přenesená",J255,0)</f>
        <v>0</v>
      </c>
      <c r="BI255" s="128">
        <f>IF(N255="nulová",J255,0)</f>
        <v>0</v>
      </c>
      <c r="BJ255" s="12" t="s">
        <v>83</v>
      </c>
      <c r="BK255" s="128">
        <f>ROUND(I255*H255,2)</f>
        <v>0</v>
      </c>
      <c r="BL255" s="12" t="s">
        <v>115</v>
      </c>
      <c r="BM255" s="127" t="s">
        <v>407</v>
      </c>
    </row>
    <row r="256" spans="2:65" s="1" customFormat="1" ht="48.75">
      <c r="B256" s="27"/>
      <c r="D256" s="129" t="s">
        <v>117</v>
      </c>
      <c r="F256" s="130" t="s">
        <v>394</v>
      </c>
      <c r="I256" s="131"/>
      <c r="L256" s="27"/>
      <c r="M256" s="132"/>
      <c r="T256" s="51"/>
      <c r="AT256" s="12" t="s">
        <v>117</v>
      </c>
      <c r="AU256" s="12" t="s">
        <v>83</v>
      </c>
    </row>
    <row r="257" spans="2:65" s="1" customFormat="1" ht="24.2" customHeight="1">
      <c r="B257" s="27"/>
      <c r="C257" s="116" t="s">
        <v>408</v>
      </c>
      <c r="D257" s="116" t="s">
        <v>111</v>
      </c>
      <c r="E257" s="117" t="s">
        <v>409</v>
      </c>
      <c r="F257" s="118" t="s">
        <v>410</v>
      </c>
      <c r="G257" s="119" t="s">
        <v>114</v>
      </c>
      <c r="H257" s="120">
        <v>30</v>
      </c>
      <c r="I257" s="121"/>
      <c r="J257" s="122">
        <f>ROUND(I257*H257,2)</f>
        <v>0</v>
      </c>
      <c r="K257" s="118" t="s">
        <v>485</v>
      </c>
      <c r="L257" s="27"/>
      <c r="M257" s="123" t="s">
        <v>1</v>
      </c>
      <c r="N257" s="124" t="s">
        <v>43</v>
      </c>
      <c r="P257" s="125">
        <f>O257*H257</f>
        <v>0</v>
      </c>
      <c r="Q257" s="125">
        <v>0</v>
      </c>
      <c r="R257" s="125">
        <f>Q257*H257</f>
        <v>0</v>
      </c>
      <c r="S257" s="125">
        <v>0</v>
      </c>
      <c r="T257" s="126">
        <f>S257*H257</f>
        <v>0</v>
      </c>
      <c r="AR257" s="127" t="s">
        <v>115</v>
      </c>
      <c r="AT257" s="127" t="s">
        <v>111</v>
      </c>
      <c r="AU257" s="127" t="s">
        <v>83</v>
      </c>
      <c r="AY257" s="12" t="s">
        <v>110</v>
      </c>
      <c r="BE257" s="128">
        <f>IF(N257="základní",J257,0)</f>
        <v>0</v>
      </c>
      <c r="BF257" s="128">
        <f>IF(N257="snížená",J257,0)</f>
        <v>0</v>
      </c>
      <c r="BG257" s="128">
        <f>IF(N257="zákl. přenesená",J257,0)</f>
        <v>0</v>
      </c>
      <c r="BH257" s="128">
        <f>IF(N257="sníž. přenesená",J257,0)</f>
        <v>0</v>
      </c>
      <c r="BI257" s="128">
        <f>IF(N257="nulová",J257,0)</f>
        <v>0</v>
      </c>
      <c r="BJ257" s="12" t="s">
        <v>83</v>
      </c>
      <c r="BK257" s="128">
        <f>ROUND(I257*H257,2)</f>
        <v>0</v>
      </c>
      <c r="BL257" s="12" t="s">
        <v>115</v>
      </c>
      <c r="BM257" s="127" t="s">
        <v>411</v>
      </c>
    </row>
    <row r="258" spans="2:65" s="1" customFormat="1" ht="68.25">
      <c r="B258" s="27"/>
      <c r="D258" s="129" t="s">
        <v>117</v>
      </c>
      <c r="F258" s="130" t="s">
        <v>384</v>
      </c>
      <c r="I258" s="131"/>
      <c r="L258" s="27"/>
      <c r="M258" s="132"/>
      <c r="T258" s="51"/>
      <c r="AT258" s="12" t="s">
        <v>117</v>
      </c>
      <c r="AU258" s="12" t="s">
        <v>83</v>
      </c>
    </row>
    <row r="259" spans="2:65" s="1" customFormat="1" ht="21.75" customHeight="1">
      <c r="B259" s="27"/>
      <c r="C259" s="116" t="s">
        <v>412</v>
      </c>
      <c r="D259" s="116" t="s">
        <v>111</v>
      </c>
      <c r="E259" s="117" t="s">
        <v>413</v>
      </c>
      <c r="F259" s="118" t="s">
        <v>414</v>
      </c>
      <c r="G259" s="119" t="s">
        <v>114</v>
      </c>
      <c r="H259" s="120">
        <v>30</v>
      </c>
      <c r="I259" s="121"/>
      <c r="J259" s="122">
        <f>ROUND(I259*H259,2)</f>
        <v>0</v>
      </c>
      <c r="K259" s="118" t="s">
        <v>485</v>
      </c>
      <c r="L259" s="27"/>
      <c r="M259" s="123" t="s">
        <v>1</v>
      </c>
      <c r="N259" s="124" t="s">
        <v>43</v>
      </c>
      <c r="P259" s="125">
        <f>O259*H259</f>
        <v>0</v>
      </c>
      <c r="Q259" s="125">
        <v>0</v>
      </c>
      <c r="R259" s="125">
        <f>Q259*H259</f>
        <v>0</v>
      </c>
      <c r="S259" s="125">
        <v>0</v>
      </c>
      <c r="T259" s="126">
        <f>S259*H259</f>
        <v>0</v>
      </c>
      <c r="AR259" s="127" t="s">
        <v>115</v>
      </c>
      <c r="AT259" s="127" t="s">
        <v>111</v>
      </c>
      <c r="AU259" s="127" t="s">
        <v>83</v>
      </c>
      <c r="AY259" s="12" t="s">
        <v>110</v>
      </c>
      <c r="BE259" s="128">
        <f>IF(N259="základní",J259,0)</f>
        <v>0</v>
      </c>
      <c r="BF259" s="128">
        <f>IF(N259="snížená",J259,0)</f>
        <v>0</v>
      </c>
      <c r="BG259" s="128">
        <f>IF(N259="zákl. přenesená",J259,0)</f>
        <v>0</v>
      </c>
      <c r="BH259" s="128">
        <f>IF(N259="sníž. přenesená",J259,0)</f>
        <v>0</v>
      </c>
      <c r="BI259" s="128">
        <f>IF(N259="nulová",J259,0)</f>
        <v>0</v>
      </c>
      <c r="BJ259" s="12" t="s">
        <v>83</v>
      </c>
      <c r="BK259" s="128">
        <f>ROUND(I259*H259,2)</f>
        <v>0</v>
      </c>
      <c r="BL259" s="12" t="s">
        <v>115</v>
      </c>
      <c r="BM259" s="127" t="s">
        <v>415</v>
      </c>
    </row>
    <row r="260" spans="2:65" s="1" customFormat="1" ht="87.75">
      <c r="B260" s="27"/>
      <c r="D260" s="129" t="s">
        <v>117</v>
      </c>
      <c r="F260" s="130" t="s">
        <v>403</v>
      </c>
      <c r="I260" s="131"/>
      <c r="L260" s="27"/>
      <c r="M260" s="132"/>
      <c r="T260" s="51"/>
      <c r="AT260" s="12" t="s">
        <v>117</v>
      </c>
      <c r="AU260" s="12" t="s">
        <v>83</v>
      </c>
    </row>
    <row r="261" spans="2:65" s="1" customFormat="1" ht="24.2" customHeight="1">
      <c r="B261" s="27"/>
      <c r="C261" s="133" t="s">
        <v>416</v>
      </c>
      <c r="D261" s="133" t="s">
        <v>128</v>
      </c>
      <c r="E261" s="134" t="s">
        <v>417</v>
      </c>
      <c r="F261" s="135" t="s">
        <v>418</v>
      </c>
      <c r="G261" s="136" t="s">
        <v>114</v>
      </c>
      <c r="H261" s="137">
        <v>30</v>
      </c>
      <c r="I261" s="138"/>
      <c r="J261" s="139">
        <f>ROUND(I261*H261,2)</f>
        <v>0</v>
      </c>
      <c r="K261" s="135" t="s">
        <v>485</v>
      </c>
      <c r="L261" s="140"/>
      <c r="M261" s="141" t="s">
        <v>1</v>
      </c>
      <c r="N261" s="142" t="s">
        <v>43</v>
      </c>
      <c r="P261" s="125">
        <f>O261*H261</f>
        <v>0</v>
      </c>
      <c r="Q261" s="125">
        <v>0</v>
      </c>
      <c r="R261" s="125">
        <f>Q261*H261</f>
        <v>0</v>
      </c>
      <c r="S261" s="125">
        <v>0</v>
      </c>
      <c r="T261" s="126">
        <f>S261*H261</f>
        <v>0</v>
      </c>
      <c r="AR261" s="127" t="s">
        <v>132</v>
      </c>
      <c r="AT261" s="127" t="s">
        <v>128</v>
      </c>
      <c r="AU261" s="127" t="s">
        <v>83</v>
      </c>
      <c r="AY261" s="12" t="s">
        <v>110</v>
      </c>
      <c r="BE261" s="128">
        <f>IF(N261="základní",J261,0)</f>
        <v>0</v>
      </c>
      <c r="BF261" s="128">
        <f>IF(N261="snížená",J261,0)</f>
        <v>0</v>
      </c>
      <c r="BG261" s="128">
        <f>IF(N261="zákl. přenesená",J261,0)</f>
        <v>0</v>
      </c>
      <c r="BH261" s="128">
        <f>IF(N261="sníž. přenesená",J261,0)</f>
        <v>0</v>
      </c>
      <c r="BI261" s="128">
        <f>IF(N261="nulová",J261,0)</f>
        <v>0</v>
      </c>
      <c r="BJ261" s="12" t="s">
        <v>83</v>
      </c>
      <c r="BK261" s="128">
        <f>ROUND(I261*H261,2)</f>
        <v>0</v>
      </c>
      <c r="BL261" s="12" t="s">
        <v>115</v>
      </c>
      <c r="BM261" s="127" t="s">
        <v>419</v>
      </c>
    </row>
    <row r="262" spans="2:65" s="1" customFormat="1" ht="48.75">
      <c r="B262" s="27"/>
      <c r="D262" s="129" t="s">
        <v>117</v>
      </c>
      <c r="F262" s="130" t="s">
        <v>394</v>
      </c>
      <c r="I262" s="131"/>
      <c r="L262" s="27"/>
      <c r="M262" s="132"/>
      <c r="T262" s="51"/>
      <c r="AT262" s="12" t="s">
        <v>117</v>
      </c>
      <c r="AU262" s="12" t="s">
        <v>83</v>
      </c>
    </row>
    <row r="263" spans="2:65" s="1" customFormat="1" ht="37.9" customHeight="1">
      <c r="B263" s="27"/>
      <c r="C263" s="116" t="s">
        <v>420</v>
      </c>
      <c r="D263" s="116" t="s">
        <v>111</v>
      </c>
      <c r="E263" s="117" t="s">
        <v>421</v>
      </c>
      <c r="F263" s="118" t="s">
        <v>422</v>
      </c>
      <c r="G263" s="119" t="s">
        <v>114</v>
      </c>
      <c r="H263" s="120">
        <v>30</v>
      </c>
      <c r="I263" s="121"/>
      <c r="J263" s="122">
        <f>ROUND(I263*H263,2)</f>
        <v>0</v>
      </c>
      <c r="K263" s="118" t="s">
        <v>485</v>
      </c>
      <c r="L263" s="27"/>
      <c r="M263" s="123" t="s">
        <v>1</v>
      </c>
      <c r="N263" s="124" t="s">
        <v>43</v>
      </c>
      <c r="P263" s="125">
        <f>O263*H263</f>
        <v>0</v>
      </c>
      <c r="Q263" s="125">
        <v>0</v>
      </c>
      <c r="R263" s="125">
        <f>Q263*H263</f>
        <v>0</v>
      </c>
      <c r="S263" s="125">
        <v>0</v>
      </c>
      <c r="T263" s="126">
        <f>S263*H263</f>
        <v>0</v>
      </c>
      <c r="AR263" s="127" t="s">
        <v>115</v>
      </c>
      <c r="AT263" s="127" t="s">
        <v>111</v>
      </c>
      <c r="AU263" s="127" t="s">
        <v>83</v>
      </c>
      <c r="AY263" s="12" t="s">
        <v>110</v>
      </c>
      <c r="BE263" s="128">
        <f>IF(N263="základní",J263,0)</f>
        <v>0</v>
      </c>
      <c r="BF263" s="128">
        <f>IF(N263="snížená",J263,0)</f>
        <v>0</v>
      </c>
      <c r="BG263" s="128">
        <f>IF(N263="zákl. přenesená",J263,0)</f>
        <v>0</v>
      </c>
      <c r="BH263" s="128">
        <f>IF(N263="sníž. přenesená",J263,0)</f>
        <v>0</v>
      </c>
      <c r="BI263" s="128">
        <f>IF(N263="nulová",J263,0)</f>
        <v>0</v>
      </c>
      <c r="BJ263" s="12" t="s">
        <v>83</v>
      </c>
      <c r="BK263" s="128">
        <f>ROUND(I263*H263,2)</f>
        <v>0</v>
      </c>
      <c r="BL263" s="12" t="s">
        <v>115</v>
      </c>
      <c r="BM263" s="127" t="s">
        <v>423</v>
      </c>
    </row>
    <row r="264" spans="2:65" s="1" customFormat="1" ht="68.25">
      <c r="B264" s="27"/>
      <c r="D264" s="129" t="s">
        <v>117</v>
      </c>
      <c r="F264" s="130" t="s">
        <v>384</v>
      </c>
      <c r="I264" s="131"/>
      <c r="L264" s="27"/>
      <c r="M264" s="132"/>
      <c r="T264" s="51"/>
      <c r="AT264" s="12" t="s">
        <v>117</v>
      </c>
      <c r="AU264" s="12" t="s">
        <v>83</v>
      </c>
    </row>
    <row r="265" spans="2:65" s="1" customFormat="1" ht="24.2" customHeight="1">
      <c r="B265" s="27"/>
      <c r="C265" s="116" t="s">
        <v>424</v>
      </c>
      <c r="D265" s="116" t="s">
        <v>111</v>
      </c>
      <c r="E265" s="117" t="s">
        <v>425</v>
      </c>
      <c r="F265" s="118" t="s">
        <v>426</v>
      </c>
      <c r="G265" s="119" t="s">
        <v>114</v>
      </c>
      <c r="H265" s="120">
        <v>30</v>
      </c>
      <c r="I265" s="121"/>
      <c r="J265" s="122">
        <f>ROUND(I265*H265,2)</f>
        <v>0</v>
      </c>
      <c r="K265" s="118" t="s">
        <v>485</v>
      </c>
      <c r="L265" s="27"/>
      <c r="M265" s="123" t="s">
        <v>1</v>
      </c>
      <c r="N265" s="124" t="s">
        <v>43</v>
      </c>
      <c r="P265" s="125">
        <f>O265*H265</f>
        <v>0</v>
      </c>
      <c r="Q265" s="125">
        <v>0</v>
      </c>
      <c r="R265" s="125">
        <f>Q265*H265</f>
        <v>0</v>
      </c>
      <c r="S265" s="125">
        <v>0</v>
      </c>
      <c r="T265" s="126">
        <f>S265*H265</f>
        <v>0</v>
      </c>
      <c r="AR265" s="127" t="s">
        <v>115</v>
      </c>
      <c r="AT265" s="127" t="s">
        <v>111</v>
      </c>
      <c r="AU265" s="127" t="s">
        <v>83</v>
      </c>
      <c r="AY265" s="12" t="s">
        <v>110</v>
      </c>
      <c r="BE265" s="128">
        <f>IF(N265="základní",J265,0)</f>
        <v>0</v>
      </c>
      <c r="BF265" s="128">
        <f>IF(N265="snížená",J265,0)</f>
        <v>0</v>
      </c>
      <c r="BG265" s="128">
        <f>IF(N265="zákl. přenesená",J265,0)</f>
        <v>0</v>
      </c>
      <c r="BH265" s="128">
        <f>IF(N265="sníž. přenesená",J265,0)</f>
        <v>0</v>
      </c>
      <c r="BI265" s="128">
        <f>IF(N265="nulová",J265,0)</f>
        <v>0</v>
      </c>
      <c r="BJ265" s="12" t="s">
        <v>83</v>
      </c>
      <c r="BK265" s="128">
        <f>ROUND(I265*H265,2)</f>
        <v>0</v>
      </c>
      <c r="BL265" s="12" t="s">
        <v>115</v>
      </c>
      <c r="BM265" s="127" t="s">
        <v>427</v>
      </c>
    </row>
    <row r="266" spans="2:65" s="1" customFormat="1" ht="87.75">
      <c r="B266" s="27"/>
      <c r="D266" s="129" t="s">
        <v>117</v>
      </c>
      <c r="F266" s="130" t="s">
        <v>403</v>
      </c>
      <c r="I266" s="131"/>
      <c r="L266" s="27"/>
      <c r="M266" s="132"/>
      <c r="T266" s="51"/>
      <c r="AT266" s="12" t="s">
        <v>117</v>
      </c>
      <c r="AU266" s="12" t="s">
        <v>83</v>
      </c>
    </row>
    <row r="267" spans="2:65" s="1" customFormat="1" ht="37.9" customHeight="1">
      <c r="B267" s="27"/>
      <c r="C267" s="133" t="s">
        <v>428</v>
      </c>
      <c r="D267" s="133" t="s">
        <v>128</v>
      </c>
      <c r="E267" s="134" t="s">
        <v>429</v>
      </c>
      <c r="F267" s="135" t="s">
        <v>430</v>
      </c>
      <c r="G267" s="136" t="s">
        <v>114</v>
      </c>
      <c r="H267" s="137">
        <v>30</v>
      </c>
      <c r="I267" s="138"/>
      <c r="J267" s="139">
        <f>ROUND(I267*H267,2)</f>
        <v>0</v>
      </c>
      <c r="K267" s="135" t="s">
        <v>485</v>
      </c>
      <c r="L267" s="140"/>
      <c r="M267" s="141" t="s">
        <v>1</v>
      </c>
      <c r="N267" s="142" t="s">
        <v>43</v>
      </c>
      <c r="P267" s="125">
        <f>O267*H267</f>
        <v>0</v>
      </c>
      <c r="Q267" s="125">
        <v>0</v>
      </c>
      <c r="R267" s="125">
        <f>Q267*H267</f>
        <v>0</v>
      </c>
      <c r="S267" s="125">
        <v>0</v>
      </c>
      <c r="T267" s="126">
        <f>S267*H267</f>
        <v>0</v>
      </c>
      <c r="AR267" s="127" t="s">
        <v>132</v>
      </c>
      <c r="AT267" s="127" t="s">
        <v>128</v>
      </c>
      <c r="AU267" s="127" t="s">
        <v>83</v>
      </c>
      <c r="AY267" s="12" t="s">
        <v>110</v>
      </c>
      <c r="BE267" s="128">
        <f>IF(N267="základní",J267,0)</f>
        <v>0</v>
      </c>
      <c r="BF267" s="128">
        <f>IF(N267="snížená",J267,0)</f>
        <v>0</v>
      </c>
      <c r="BG267" s="128">
        <f>IF(N267="zákl. přenesená",J267,0)</f>
        <v>0</v>
      </c>
      <c r="BH267" s="128">
        <f>IF(N267="sníž. přenesená",J267,0)</f>
        <v>0</v>
      </c>
      <c r="BI267" s="128">
        <f>IF(N267="nulová",J267,0)</f>
        <v>0</v>
      </c>
      <c r="BJ267" s="12" t="s">
        <v>83</v>
      </c>
      <c r="BK267" s="128">
        <f>ROUND(I267*H267,2)</f>
        <v>0</v>
      </c>
      <c r="BL267" s="12" t="s">
        <v>115</v>
      </c>
      <c r="BM267" s="127" t="s">
        <v>431</v>
      </c>
    </row>
    <row r="268" spans="2:65" s="1" customFormat="1" ht="48.75">
      <c r="B268" s="27"/>
      <c r="D268" s="129" t="s">
        <v>117</v>
      </c>
      <c r="F268" s="130" t="s">
        <v>394</v>
      </c>
      <c r="I268" s="131"/>
      <c r="L268" s="27"/>
      <c r="M268" s="132"/>
      <c r="T268" s="51"/>
      <c r="AT268" s="12" t="s">
        <v>117</v>
      </c>
      <c r="AU268" s="12" t="s">
        <v>83</v>
      </c>
    </row>
    <row r="269" spans="2:65" s="10" customFormat="1" ht="25.9" customHeight="1">
      <c r="B269" s="106"/>
      <c r="D269" s="107" t="s">
        <v>77</v>
      </c>
      <c r="E269" s="108" t="s">
        <v>432</v>
      </c>
      <c r="F269" s="108" t="s">
        <v>433</v>
      </c>
      <c r="I269" s="109"/>
      <c r="J269" s="110">
        <f>BK269</f>
        <v>0</v>
      </c>
      <c r="L269" s="106"/>
      <c r="M269" s="111"/>
      <c r="P269" s="112">
        <f>SUM(P270:P274)</f>
        <v>0</v>
      </c>
      <c r="R269" s="112">
        <f>SUM(R270:R274)</f>
        <v>0</v>
      </c>
      <c r="T269" s="113">
        <f>SUM(T270:T274)</f>
        <v>0</v>
      </c>
      <c r="AR269" s="107" t="s">
        <v>83</v>
      </c>
      <c r="AT269" s="114" t="s">
        <v>77</v>
      </c>
      <c r="AU269" s="114" t="s">
        <v>78</v>
      </c>
      <c r="AY269" s="107" t="s">
        <v>110</v>
      </c>
      <c r="BK269" s="115">
        <f>SUM(BK270:BK274)</f>
        <v>0</v>
      </c>
    </row>
    <row r="270" spans="2:65" s="1" customFormat="1" ht="24.2" customHeight="1">
      <c r="B270" s="27"/>
      <c r="C270" s="133" t="s">
        <v>434</v>
      </c>
      <c r="D270" s="133" t="s">
        <v>128</v>
      </c>
      <c r="E270" s="134" t="s">
        <v>435</v>
      </c>
      <c r="F270" s="135" t="s">
        <v>436</v>
      </c>
      <c r="G270" s="136" t="s">
        <v>114</v>
      </c>
      <c r="H270" s="137">
        <v>3800</v>
      </c>
      <c r="I270" s="138"/>
      <c r="J270" s="139">
        <f>ROUND(I270*H270,2)</f>
        <v>0</v>
      </c>
      <c r="K270" s="135" t="s">
        <v>485</v>
      </c>
      <c r="L270" s="140"/>
      <c r="M270" s="141" t="s">
        <v>1</v>
      </c>
      <c r="N270" s="142" t="s">
        <v>43</v>
      </c>
      <c r="P270" s="125">
        <f>O270*H270</f>
        <v>0</v>
      </c>
      <c r="Q270" s="125">
        <v>0</v>
      </c>
      <c r="R270" s="125">
        <f>Q270*H270</f>
        <v>0</v>
      </c>
      <c r="S270" s="125">
        <v>0</v>
      </c>
      <c r="T270" s="126">
        <f>S270*H270</f>
        <v>0</v>
      </c>
      <c r="AR270" s="127" t="s">
        <v>132</v>
      </c>
      <c r="AT270" s="127" t="s">
        <v>128</v>
      </c>
      <c r="AU270" s="127" t="s">
        <v>83</v>
      </c>
      <c r="AY270" s="12" t="s">
        <v>110</v>
      </c>
      <c r="BE270" s="128">
        <f>IF(N270="základní",J270,0)</f>
        <v>0</v>
      </c>
      <c r="BF270" s="128">
        <f>IF(N270="snížená",J270,0)</f>
        <v>0</v>
      </c>
      <c r="BG270" s="128">
        <f>IF(N270="zákl. přenesená",J270,0)</f>
        <v>0</v>
      </c>
      <c r="BH270" s="128">
        <f>IF(N270="sníž. přenesená",J270,0)</f>
        <v>0</v>
      </c>
      <c r="BI270" s="128">
        <f>IF(N270="nulová",J270,0)</f>
        <v>0</v>
      </c>
      <c r="BJ270" s="12" t="s">
        <v>83</v>
      </c>
      <c r="BK270" s="128">
        <f>ROUND(I270*H270,2)</f>
        <v>0</v>
      </c>
      <c r="BL270" s="12" t="s">
        <v>115</v>
      </c>
      <c r="BM270" s="127" t="s">
        <v>437</v>
      </c>
    </row>
    <row r="271" spans="2:65" s="1" customFormat="1" ht="24.2" customHeight="1">
      <c r="B271" s="27"/>
      <c r="C271" s="133" t="s">
        <v>438</v>
      </c>
      <c r="D271" s="133" t="s">
        <v>128</v>
      </c>
      <c r="E271" s="134" t="s">
        <v>439</v>
      </c>
      <c r="F271" s="135" t="s">
        <v>440</v>
      </c>
      <c r="G271" s="136" t="s">
        <v>114</v>
      </c>
      <c r="H271" s="137">
        <v>360</v>
      </c>
      <c r="I271" s="138"/>
      <c r="J271" s="139">
        <f>ROUND(I271*H271,2)</f>
        <v>0</v>
      </c>
      <c r="K271" s="135" t="s">
        <v>485</v>
      </c>
      <c r="L271" s="140"/>
      <c r="M271" s="141" t="s">
        <v>1</v>
      </c>
      <c r="N271" s="142" t="s">
        <v>43</v>
      </c>
      <c r="P271" s="125">
        <f>O271*H271</f>
        <v>0</v>
      </c>
      <c r="Q271" s="125">
        <v>0</v>
      </c>
      <c r="R271" s="125">
        <f>Q271*H271</f>
        <v>0</v>
      </c>
      <c r="S271" s="125">
        <v>0</v>
      </c>
      <c r="T271" s="126">
        <f>S271*H271</f>
        <v>0</v>
      </c>
      <c r="AR271" s="127" t="s">
        <v>132</v>
      </c>
      <c r="AT271" s="127" t="s">
        <v>128</v>
      </c>
      <c r="AU271" s="127" t="s">
        <v>83</v>
      </c>
      <c r="AY271" s="12" t="s">
        <v>110</v>
      </c>
      <c r="BE271" s="128">
        <f>IF(N271="základní",J271,0)</f>
        <v>0</v>
      </c>
      <c r="BF271" s="128">
        <f>IF(N271="snížená",J271,0)</f>
        <v>0</v>
      </c>
      <c r="BG271" s="128">
        <f>IF(N271="zákl. přenesená",J271,0)</f>
        <v>0</v>
      </c>
      <c r="BH271" s="128">
        <f>IF(N271="sníž. přenesená",J271,0)</f>
        <v>0</v>
      </c>
      <c r="BI271" s="128">
        <f>IF(N271="nulová",J271,0)</f>
        <v>0</v>
      </c>
      <c r="BJ271" s="12" t="s">
        <v>83</v>
      </c>
      <c r="BK271" s="128">
        <f>ROUND(I271*H271,2)</f>
        <v>0</v>
      </c>
      <c r="BL271" s="12" t="s">
        <v>115</v>
      </c>
      <c r="BM271" s="127" t="s">
        <v>441</v>
      </c>
    </row>
    <row r="272" spans="2:65" s="1" customFormat="1" ht="37.9" customHeight="1">
      <c r="B272" s="27"/>
      <c r="C272" s="133" t="s">
        <v>442</v>
      </c>
      <c r="D272" s="133" t="s">
        <v>128</v>
      </c>
      <c r="E272" s="134" t="s">
        <v>443</v>
      </c>
      <c r="F272" s="135" t="s">
        <v>444</v>
      </c>
      <c r="G272" s="136" t="s">
        <v>131</v>
      </c>
      <c r="H272" s="137">
        <v>220</v>
      </c>
      <c r="I272" s="138"/>
      <c r="J272" s="139">
        <f>ROUND(I272*H272,2)</f>
        <v>0</v>
      </c>
      <c r="K272" s="135" t="s">
        <v>485</v>
      </c>
      <c r="L272" s="140"/>
      <c r="M272" s="141" t="s">
        <v>1</v>
      </c>
      <c r="N272" s="142" t="s">
        <v>43</v>
      </c>
      <c r="P272" s="125">
        <f>O272*H272</f>
        <v>0</v>
      </c>
      <c r="Q272" s="125">
        <v>0</v>
      </c>
      <c r="R272" s="125">
        <f>Q272*H272</f>
        <v>0</v>
      </c>
      <c r="S272" s="125">
        <v>0</v>
      </c>
      <c r="T272" s="126">
        <f>S272*H272</f>
        <v>0</v>
      </c>
      <c r="AR272" s="127" t="s">
        <v>132</v>
      </c>
      <c r="AT272" s="127" t="s">
        <v>128</v>
      </c>
      <c r="AU272" s="127" t="s">
        <v>83</v>
      </c>
      <c r="AY272" s="12" t="s">
        <v>110</v>
      </c>
      <c r="BE272" s="128">
        <f>IF(N272="základní",J272,0)</f>
        <v>0</v>
      </c>
      <c r="BF272" s="128">
        <f>IF(N272="snížená",J272,0)</f>
        <v>0</v>
      </c>
      <c r="BG272" s="128">
        <f>IF(N272="zákl. přenesená",J272,0)</f>
        <v>0</v>
      </c>
      <c r="BH272" s="128">
        <f>IF(N272="sníž. přenesená",J272,0)</f>
        <v>0</v>
      </c>
      <c r="BI272" s="128">
        <f>IF(N272="nulová",J272,0)</f>
        <v>0</v>
      </c>
      <c r="BJ272" s="12" t="s">
        <v>83</v>
      </c>
      <c r="BK272" s="128">
        <f>ROUND(I272*H272,2)</f>
        <v>0</v>
      </c>
      <c r="BL272" s="12" t="s">
        <v>115</v>
      </c>
      <c r="BM272" s="127" t="s">
        <v>445</v>
      </c>
    </row>
    <row r="273" spans="2:65" s="1" customFormat="1" ht="33" customHeight="1">
      <c r="B273" s="27"/>
      <c r="C273" s="133" t="s">
        <v>446</v>
      </c>
      <c r="D273" s="133" t="s">
        <v>128</v>
      </c>
      <c r="E273" s="134" t="s">
        <v>447</v>
      </c>
      <c r="F273" s="135" t="s">
        <v>448</v>
      </c>
      <c r="G273" s="136" t="s">
        <v>131</v>
      </c>
      <c r="H273" s="137">
        <v>420</v>
      </c>
      <c r="I273" s="138"/>
      <c r="J273" s="139">
        <f>ROUND(I273*H273,2)</f>
        <v>0</v>
      </c>
      <c r="K273" s="135" t="s">
        <v>485</v>
      </c>
      <c r="L273" s="140"/>
      <c r="M273" s="141" t="s">
        <v>1</v>
      </c>
      <c r="N273" s="142" t="s">
        <v>43</v>
      </c>
      <c r="P273" s="125">
        <f>O273*H273</f>
        <v>0</v>
      </c>
      <c r="Q273" s="125">
        <v>0</v>
      </c>
      <c r="R273" s="125">
        <f>Q273*H273</f>
        <v>0</v>
      </c>
      <c r="S273" s="125">
        <v>0</v>
      </c>
      <c r="T273" s="126">
        <f>S273*H273</f>
        <v>0</v>
      </c>
      <c r="AR273" s="127" t="s">
        <v>132</v>
      </c>
      <c r="AT273" s="127" t="s">
        <v>128</v>
      </c>
      <c r="AU273" s="127" t="s">
        <v>83</v>
      </c>
      <c r="AY273" s="12" t="s">
        <v>110</v>
      </c>
      <c r="BE273" s="128">
        <f>IF(N273="základní",J273,0)</f>
        <v>0</v>
      </c>
      <c r="BF273" s="128">
        <f>IF(N273="snížená",J273,0)</f>
        <v>0</v>
      </c>
      <c r="BG273" s="128">
        <f>IF(N273="zákl. přenesená",J273,0)</f>
        <v>0</v>
      </c>
      <c r="BH273" s="128">
        <f>IF(N273="sníž. přenesená",J273,0)</f>
        <v>0</v>
      </c>
      <c r="BI273" s="128">
        <f>IF(N273="nulová",J273,0)</f>
        <v>0</v>
      </c>
      <c r="BJ273" s="12" t="s">
        <v>83</v>
      </c>
      <c r="BK273" s="128">
        <f>ROUND(I273*H273,2)</f>
        <v>0</v>
      </c>
      <c r="BL273" s="12" t="s">
        <v>115</v>
      </c>
      <c r="BM273" s="127" t="s">
        <v>449</v>
      </c>
    </row>
    <row r="274" spans="2:65" s="1" customFormat="1" ht="33" customHeight="1">
      <c r="B274" s="27"/>
      <c r="C274" s="133" t="s">
        <v>450</v>
      </c>
      <c r="D274" s="133" t="s">
        <v>128</v>
      </c>
      <c r="E274" s="134" t="s">
        <v>451</v>
      </c>
      <c r="F274" s="135" t="s">
        <v>452</v>
      </c>
      <c r="G274" s="136" t="s">
        <v>453</v>
      </c>
      <c r="H274" s="137">
        <v>1800</v>
      </c>
      <c r="I274" s="138"/>
      <c r="J274" s="139">
        <f>ROUND(I274*H274,2)</f>
        <v>0</v>
      </c>
      <c r="K274" s="135" t="s">
        <v>485</v>
      </c>
      <c r="L274" s="140"/>
      <c r="M274" s="141" t="s">
        <v>1</v>
      </c>
      <c r="N274" s="142" t="s">
        <v>43</v>
      </c>
      <c r="P274" s="125">
        <f>O274*H274</f>
        <v>0</v>
      </c>
      <c r="Q274" s="125">
        <v>0</v>
      </c>
      <c r="R274" s="125">
        <f>Q274*H274</f>
        <v>0</v>
      </c>
      <c r="S274" s="125">
        <v>0</v>
      </c>
      <c r="T274" s="126">
        <f>S274*H274</f>
        <v>0</v>
      </c>
      <c r="AR274" s="127" t="s">
        <v>132</v>
      </c>
      <c r="AT274" s="127" t="s">
        <v>128</v>
      </c>
      <c r="AU274" s="127" t="s">
        <v>83</v>
      </c>
      <c r="AY274" s="12" t="s">
        <v>110</v>
      </c>
      <c r="BE274" s="128">
        <f>IF(N274="základní",J274,0)</f>
        <v>0</v>
      </c>
      <c r="BF274" s="128">
        <f>IF(N274="snížená",J274,0)</f>
        <v>0</v>
      </c>
      <c r="BG274" s="128">
        <f>IF(N274="zákl. přenesená",J274,0)</f>
        <v>0</v>
      </c>
      <c r="BH274" s="128">
        <f>IF(N274="sníž. přenesená",J274,0)</f>
        <v>0</v>
      </c>
      <c r="BI274" s="128">
        <f>IF(N274="nulová",J274,0)</f>
        <v>0</v>
      </c>
      <c r="BJ274" s="12" t="s">
        <v>83</v>
      </c>
      <c r="BK274" s="128">
        <f>ROUND(I274*H274,2)</f>
        <v>0</v>
      </c>
      <c r="BL274" s="12" t="s">
        <v>115</v>
      </c>
      <c r="BM274" s="127" t="s">
        <v>454</v>
      </c>
    </row>
    <row r="275" spans="2:65" s="10" customFormat="1" ht="25.9" customHeight="1">
      <c r="B275" s="106"/>
      <c r="D275" s="107" t="s">
        <v>77</v>
      </c>
      <c r="E275" s="108" t="s">
        <v>455</v>
      </c>
      <c r="F275" s="108" t="s">
        <v>456</v>
      </c>
      <c r="I275" s="109"/>
      <c r="J275" s="110">
        <f>BK275</f>
        <v>0</v>
      </c>
      <c r="L275" s="106"/>
      <c r="M275" s="111"/>
      <c r="P275" s="112">
        <f>SUM(P276:P280)</f>
        <v>0</v>
      </c>
      <c r="R275" s="112">
        <f>SUM(R276:R280)</f>
        <v>0</v>
      </c>
      <c r="T275" s="113">
        <f>SUM(T276:T280)</f>
        <v>0</v>
      </c>
      <c r="AR275" s="107" t="s">
        <v>83</v>
      </c>
      <c r="AT275" s="114" t="s">
        <v>77</v>
      </c>
      <c r="AU275" s="114" t="s">
        <v>78</v>
      </c>
      <c r="AY275" s="107" t="s">
        <v>110</v>
      </c>
      <c r="BK275" s="115">
        <f>SUM(BK276:BK280)</f>
        <v>0</v>
      </c>
    </row>
    <row r="276" spans="2:65" s="1" customFormat="1" ht="49.15" customHeight="1">
      <c r="B276" s="27"/>
      <c r="C276" s="116" t="s">
        <v>457</v>
      </c>
      <c r="D276" s="116" t="s">
        <v>111</v>
      </c>
      <c r="E276" s="117" t="s">
        <v>458</v>
      </c>
      <c r="F276" s="118" t="s">
        <v>459</v>
      </c>
      <c r="G276" s="119" t="s">
        <v>167</v>
      </c>
      <c r="H276" s="120">
        <v>90</v>
      </c>
      <c r="I276" s="121"/>
      <c r="J276" s="122">
        <f>ROUND(I276*H276,2)</f>
        <v>0</v>
      </c>
      <c r="K276" s="118" t="s">
        <v>485</v>
      </c>
      <c r="L276" s="27"/>
      <c r="M276" s="123" t="s">
        <v>1</v>
      </c>
      <c r="N276" s="124" t="s">
        <v>43</v>
      </c>
      <c r="P276" s="125">
        <f>O276*H276</f>
        <v>0</v>
      </c>
      <c r="Q276" s="125">
        <v>0</v>
      </c>
      <c r="R276" s="125">
        <f>Q276*H276</f>
        <v>0</v>
      </c>
      <c r="S276" s="125">
        <v>0</v>
      </c>
      <c r="T276" s="126">
        <f>S276*H276</f>
        <v>0</v>
      </c>
      <c r="AR276" s="127" t="s">
        <v>115</v>
      </c>
      <c r="AT276" s="127" t="s">
        <v>111</v>
      </c>
      <c r="AU276" s="127" t="s">
        <v>83</v>
      </c>
      <c r="AY276" s="12" t="s">
        <v>110</v>
      </c>
      <c r="BE276" s="128">
        <f>IF(N276="základní",J276,0)</f>
        <v>0</v>
      </c>
      <c r="BF276" s="128">
        <f>IF(N276="snížená",J276,0)</f>
        <v>0</v>
      </c>
      <c r="BG276" s="128">
        <f>IF(N276="zákl. přenesená",J276,0)</f>
        <v>0</v>
      </c>
      <c r="BH276" s="128">
        <f>IF(N276="sníž. přenesená",J276,0)</f>
        <v>0</v>
      </c>
      <c r="BI276" s="128">
        <f>IF(N276="nulová",J276,0)</f>
        <v>0</v>
      </c>
      <c r="BJ276" s="12" t="s">
        <v>83</v>
      </c>
      <c r="BK276" s="128">
        <f>ROUND(I276*H276,2)</f>
        <v>0</v>
      </c>
      <c r="BL276" s="12" t="s">
        <v>115</v>
      </c>
      <c r="BM276" s="127" t="s">
        <v>460</v>
      </c>
    </row>
    <row r="277" spans="2:65" s="1" customFormat="1" ht="87.75">
      <c r="B277" s="27"/>
      <c r="D277" s="129" t="s">
        <v>117</v>
      </c>
      <c r="F277" s="130" t="s">
        <v>118</v>
      </c>
      <c r="I277" s="131"/>
      <c r="L277" s="27"/>
      <c r="M277" s="132"/>
      <c r="T277" s="51"/>
      <c r="AT277" s="12" t="s">
        <v>117</v>
      </c>
      <c r="AU277" s="12" t="s">
        <v>83</v>
      </c>
    </row>
    <row r="278" spans="2:65" s="1" customFormat="1" ht="44.25" customHeight="1">
      <c r="B278" s="27"/>
      <c r="C278" s="116" t="s">
        <v>461</v>
      </c>
      <c r="D278" s="116" t="s">
        <v>111</v>
      </c>
      <c r="E278" s="117" t="s">
        <v>462</v>
      </c>
      <c r="F278" s="118" t="s">
        <v>463</v>
      </c>
      <c r="G278" s="119" t="s">
        <v>167</v>
      </c>
      <c r="H278" s="120">
        <v>90</v>
      </c>
      <c r="I278" s="121"/>
      <c r="J278" s="122">
        <f>ROUND(I278*H278,2)</f>
        <v>0</v>
      </c>
      <c r="K278" s="118" t="s">
        <v>485</v>
      </c>
      <c r="L278" s="27"/>
      <c r="M278" s="123" t="s">
        <v>1</v>
      </c>
      <c r="N278" s="124" t="s">
        <v>43</v>
      </c>
      <c r="P278" s="125">
        <f>O278*H278</f>
        <v>0</v>
      </c>
      <c r="Q278" s="125">
        <v>0</v>
      </c>
      <c r="R278" s="125">
        <f>Q278*H278</f>
        <v>0</v>
      </c>
      <c r="S278" s="125">
        <v>0</v>
      </c>
      <c r="T278" s="126">
        <f>S278*H278</f>
        <v>0</v>
      </c>
      <c r="AR278" s="127" t="s">
        <v>115</v>
      </c>
      <c r="AT278" s="127" t="s">
        <v>111</v>
      </c>
      <c r="AU278" s="127" t="s">
        <v>83</v>
      </c>
      <c r="AY278" s="12" t="s">
        <v>110</v>
      </c>
      <c r="BE278" s="128">
        <f>IF(N278="základní",J278,0)</f>
        <v>0</v>
      </c>
      <c r="BF278" s="128">
        <f>IF(N278="snížená",J278,0)</f>
        <v>0</v>
      </c>
      <c r="BG278" s="128">
        <f>IF(N278="zákl. přenesená",J278,0)</f>
        <v>0</v>
      </c>
      <c r="BH278" s="128">
        <f>IF(N278="sníž. přenesená",J278,0)</f>
        <v>0</v>
      </c>
      <c r="BI278" s="128">
        <f>IF(N278="nulová",J278,0)</f>
        <v>0</v>
      </c>
      <c r="BJ278" s="12" t="s">
        <v>83</v>
      </c>
      <c r="BK278" s="128">
        <f>ROUND(I278*H278,2)</f>
        <v>0</v>
      </c>
      <c r="BL278" s="12" t="s">
        <v>115</v>
      </c>
      <c r="BM278" s="127" t="s">
        <v>464</v>
      </c>
    </row>
    <row r="279" spans="2:65" s="1" customFormat="1" ht="117">
      <c r="B279" s="27"/>
      <c r="D279" s="129" t="s">
        <v>117</v>
      </c>
      <c r="F279" s="130" t="s">
        <v>465</v>
      </c>
      <c r="I279" s="131"/>
      <c r="L279" s="27"/>
      <c r="M279" s="132"/>
      <c r="T279" s="51"/>
      <c r="AT279" s="12" t="s">
        <v>117</v>
      </c>
      <c r="AU279" s="12" t="s">
        <v>83</v>
      </c>
    </row>
    <row r="280" spans="2:65" s="1" customFormat="1" ht="55.5" customHeight="1">
      <c r="B280" s="27"/>
      <c r="C280" s="133" t="s">
        <v>466</v>
      </c>
      <c r="D280" s="133" t="s">
        <v>128</v>
      </c>
      <c r="E280" s="134" t="s">
        <v>467</v>
      </c>
      <c r="F280" s="135" t="s">
        <v>468</v>
      </c>
      <c r="G280" s="136" t="s">
        <v>167</v>
      </c>
      <c r="H280" s="137">
        <v>90</v>
      </c>
      <c r="I280" s="138"/>
      <c r="J280" s="139">
        <f>ROUND(I280*H280,2)</f>
        <v>0</v>
      </c>
      <c r="K280" s="135" t="s">
        <v>485</v>
      </c>
      <c r="L280" s="140"/>
      <c r="M280" s="141" t="s">
        <v>1</v>
      </c>
      <c r="N280" s="142" t="s">
        <v>43</v>
      </c>
      <c r="P280" s="125">
        <f>O280*H280</f>
        <v>0</v>
      </c>
      <c r="Q280" s="125">
        <v>0</v>
      </c>
      <c r="R280" s="125">
        <f>Q280*H280</f>
        <v>0</v>
      </c>
      <c r="S280" s="125">
        <v>0</v>
      </c>
      <c r="T280" s="126">
        <f>S280*H280</f>
        <v>0</v>
      </c>
      <c r="AR280" s="127" t="s">
        <v>132</v>
      </c>
      <c r="AT280" s="127" t="s">
        <v>128</v>
      </c>
      <c r="AU280" s="127" t="s">
        <v>83</v>
      </c>
      <c r="AY280" s="12" t="s">
        <v>110</v>
      </c>
      <c r="BE280" s="128">
        <f>IF(N280="základní",J280,0)</f>
        <v>0</v>
      </c>
      <c r="BF280" s="128">
        <f>IF(N280="snížená",J280,0)</f>
        <v>0</v>
      </c>
      <c r="BG280" s="128">
        <f>IF(N280="zákl. přenesená",J280,0)</f>
        <v>0</v>
      </c>
      <c r="BH280" s="128">
        <f>IF(N280="sníž. přenesená",J280,0)</f>
        <v>0</v>
      </c>
      <c r="BI280" s="128">
        <f>IF(N280="nulová",J280,0)</f>
        <v>0</v>
      </c>
      <c r="BJ280" s="12" t="s">
        <v>83</v>
      </c>
      <c r="BK280" s="128">
        <f>ROUND(I280*H280,2)</f>
        <v>0</v>
      </c>
      <c r="BL280" s="12" t="s">
        <v>115</v>
      </c>
      <c r="BM280" s="127" t="s">
        <v>469</v>
      </c>
    </row>
    <row r="281" spans="2:65" s="10" customFormat="1" ht="25.9" customHeight="1">
      <c r="B281" s="106"/>
      <c r="D281" s="107" t="s">
        <v>77</v>
      </c>
      <c r="E281" s="108" t="s">
        <v>470</v>
      </c>
      <c r="F281" s="108" t="s">
        <v>471</v>
      </c>
      <c r="I281" s="109"/>
      <c r="J281" s="110">
        <f>BK281</f>
        <v>0</v>
      </c>
      <c r="L281" s="106"/>
      <c r="M281" s="111"/>
      <c r="P281" s="112">
        <f>SUM(P282:P283)</f>
        <v>0</v>
      </c>
      <c r="R281" s="112">
        <f>SUM(R282:R283)</f>
        <v>0</v>
      </c>
      <c r="T281" s="113">
        <f>SUM(T282:T283)</f>
        <v>0</v>
      </c>
      <c r="AR281" s="107" t="s">
        <v>83</v>
      </c>
      <c r="AT281" s="114" t="s">
        <v>77</v>
      </c>
      <c r="AU281" s="114" t="s">
        <v>78</v>
      </c>
      <c r="AY281" s="107" t="s">
        <v>110</v>
      </c>
      <c r="BK281" s="115">
        <f>SUM(BK282:BK283)</f>
        <v>0</v>
      </c>
    </row>
    <row r="282" spans="2:65" s="1" customFormat="1" ht="37.9" customHeight="1">
      <c r="B282" s="27"/>
      <c r="C282" s="116" t="s">
        <v>472</v>
      </c>
      <c r="D282" s="116" t="s">
        <v>111</v>
      </c>
      <c r="E282" s="117" t="s">
        <v>473</v>
      </c>
      <c r="F282" s="118" t="s">
        <v>474</v>
      </c>
      <c r="G282" s="119" t="s">
        <v>475</v>
      </c>
      <c r="H282" s="120">
        <v>30</v>
      </c>
      <c r="I282" s="121"/>
      <c r="J282" s="122">
        <f>ROUND(I282*H282,2)</f>
        <v>0</v>
      </c>
      <c r="K282" s="118" t="s">
        <v>485</v>
      </c>
      <c r="L282" s="27"/>
      <c r="M282" s="123" t="s">
        <v>1</v>
      </c>
      <c r="N282" s="124" t="s">
        <v>43</v>
      </c>
      <c r="P282" s="125">
        <f>O282*H282</f>
        <v>0</v>
      </c>
      <c r="Q282" s="125">
        <v>0</v>
      </c>
      <c r="R282" s="125">
        <f>Q282*H282</f>
        <v>0</v>
      </c>
      <c r="S282" s="125">
        <v>0</v>
      </c>
      <c r="T282" s="126">
        <f>S282*H282</f>
        <v>0</v>
      </c>
      <c r="AR282" s="127" t="s">
        <v>115</v>
      </c>
      <c r="AT282" s="127" t="s">
        <v>111</v>
      </c>
      <c r="AU282" s="127" t="s">
        <v>83</v>
      </c>
      <c r="AY282" s="12" t="s">
        <v>110</v>
      </c>
      <c r="BE282" s="128">
        <f>IF(N282="základní",J282,0)</f>
        <v>0</v>
      </c>
      <c r="BF282" s="128">
        <f>IF(N282="snížená",J282,0)</f>
        <v>0</v>
      </c>
      <c r="BG282" s="128">
        <f>IF(N282="zákl. přenesená",J282,0)</f>
        <v>0</v>
      </c>
      <c r="BH282" s="128">
        <f>IF(N282="sníž. přenesená",J282,0)</f>
        <v>0</v>
      </c>
      <c r="BI282" s="128">
        <f>IF(N282="nulová",J282,0)</f>
        <v>0</v>
      </c>
      <c r="BJ282" s="12" t="s">
        <v>83</v>
      </c>
      <c r="BK282" s="128">
        <f>ROUND(I282*H282,2)</f>
        <v>0</v>
      </c>
      <c r="BL282" s="12" t="s">
        <v>115</v>
      </c>
      <c r="BM282" s="127" t="s">
        <v>476</v>
      </c>
    </row>
    <row r="283" spans="2:65" s="1" customFormat="1" ht="39">
      <c r="B283" s="27"/>
      <c r="D283" s="129" t="s">
        <v>117</v>
      </c>
      <c r="F283" s="130" t="s">
        <v>477</v>
      </c>
      <c r="I283" s="131"/>
      <c r="L283" s="27"/>
      <c r="M283" s="132"/>
      <c r="T283" s="51"/>
      <c r="AT283" s="12" t="s">
        <v>117</v>
      </c>
      <c r="AU283" s="12" t="s">
        <v>83</v>
      </c>
    </row>
    <row r="284" spans="2:65" s="10" customFormat="1" ht="25.9" customHeight="1">
      <c r="B284" s="106"/>
      <c r="D284" s="107" t="s">
        <v>77</v>
      </c>
      <c r="E284" s="108" t="s">
        <v>478</v>
      </c>
      <c r="F284" s="108" t="s">
        <v>479</v>
      </c>
      <c r="I284" s="109"/>
      <c r="J284" s="110">
        <f>BK284</f>
        <v>0</v>
      </c>
      <c r="L284" s="106"/>
      <c r="M284" s="111"/>
      <c r="P284" s="112">
        <f>SUM(P285:P286)</f>
        <v>0</v>
      </c>
      <c r="R284" s="112">
        <f>SUM(R285:R286)</f>
        <v>0</v>
      </c>
      <c r="T284" s="113">
        <f>SUM(T285:T286)</f>
        <v>0</v>
      </c>
      <c r="AR284" s="107" t="s">
        <v>83</v>
      </c>
      <c r="AT284" s="114" t="s">
        <v>77</v>
      </c>
      <c r="AU284" s="114" t="s">
        <v>78</v>
      </c>
      <c r="AY284" s="107" t="s">
        <v>110</v>
      </c>
      <c r="BK284" s="115">
        <f>SUM(BK285:BK286)</f>
        <v>0</v>
      </c>
    </row>
    <row r="285" spans="2:65" s="1" customFormat="1" ht="24.2" customHeight="1">
      <c r="B285" s="27"/>
      <c r="C285" s="116" t="s">
        <v>480</v>
      </c>
      <c r="D285" s="116" t="s">
        <v>111</v>
      </c>
      <c r="E285" s="117" t="s">
        <v>481</v>
      </c>
      <c r="F285" s="118" t="s">
        <v>482</v>
      </c>
      <c r="G285" s="119" t="s">
        <v>475</v>
      </c>
      <c r="H285" s="120">
        <v>30</v>
      </c>
      <c r="I285" s="121"/>
      <c r="J285" s="122">
        <f>ROUND(I285*H285,2)</f>
        <v>0</v>
      </c>
      <c r="K285" s="118" t="s">
        <v>485</v>
      </c>
      <c r="L285" s="27"/>
      <c r="M285" s="123" t="s">
        <v>1</v>
      </c>
      <c r="N285" s="124" t="s">
        <v>43</v>
      </c>
      <c r="P285" s="125">
        <f>O285*H285</f>
        <v>0</v>
      </c>
      <c r="Q285" s="125">
        <v>0</v>
      </c>
      <c r="R285" s="125">
        <f>Q285*H285</f>
        <v>0</v>
      </c>
      <c r="S285" s="125">
        <v>0</v>
      </c>
      <c r="T285" s="126">
        <f>S285*H285</f>
        <v>0</v>
      </c>
      <c r="AR285" s="127" t="s">
        <v>115</v>
      </c>
      <c r="AT285" s="127" t="s">
        <v>111</v>
      </c>
      <c r="AU285" s="127" t="s">
        <v>83</v>
      </c>
      <c r="AY285" s="12" t="s">
        <v>110</v>
      </c>
      <c r="BE285" s="128">
        <f>IF(N285="základní",J285,0)</f>
        <v>0</v>
      </c>
      <c r="BF285" s="128">
        <f>IF(N285="snížená",J285,0)</f>
        <v>0</v>
      </c>
      <c r="BG285" s="128">
        <f>IF(N285="zákl. přenesená",J285,0)</f>
        <v>0</v>
      </c>
      <c r="BH285" s="128">
        <f>IF(N285="sníž. přenesená",J285,0)</f>
        <v>0</v>
      </c>
      <c r="BI285" s="128">
        <f>IF(N285="nulová",J285,0)</f>
        <v>0</v>
      </c>
      <c r="BJ285" s="12" t="s">
        <v>83</v>
      </c>
      <c r="BK285" s="128">
        <f>ROUND(I285*H285,2)</f>
        <v>0</v>
      </c>
      <c r="BL285" s="12" t="s">
        <v>115</v>
      </c>
      <c r="BM285" s="127" t="s">
        <v>483</v>
      </c>
    </row>
    <row r="286" spans="2:65" s="1" customFormat="1" ht="29.25">
      <c r="B286" s="27"/>
      <c r="D286" s="129" t="s">
        <v>117</v>
      </c>
      <c r="F286" s="130" t="s">
        <v>484</v>
      </c>
      <c r="I286" s="131"/>
      <c r="L286" s="27"/>
      <c r="M286" s="143"/>
      <c r="N286" s="144"/>
      <c r="O286" s="144"/>
      <c r="P286" s="144"/>
      <c r="Q286" s="144"/>
      <c r="R286" s="144"/>
      <c r="S286" s="144"/>
      <c r="T286" s="145"/>
      <c r="AT286" s="12" t="s">
        <v>117</v>
      </c>
      <c r="AU286" s="12" t="s">
        <v>83</v>
      </c>
    </row>
    <row r="287" spans="2:65" s="1" customFormat="1" ht="6.95" customHeight="1">
      <c r="B287" s="39"/>
      <c r="C287" s="40"/>
      <c r="D287" s="40"/>
      <c r="E287" s="40"/>
      <c r="F287" s="40"/>
      <c r="G287" s="40"/>
      <c r="H287" s="40"/>
      <c r="I287" s="40"/>
      <c r="J287" s="40"/>
      <c r="K287" s="40"/>
      <c r="L287" s="27"/>
    </row>
  </sheetData>
  <sheetProtection algorithmName="SHA-512" hashValue="tlUun9hu1p+pf9C2nmUSjgVVoCDWAA8P0FLJbTTVPj+XwUktXxLQjz5KM4ctDGRhsixYkx9EJG0cXq21Olgurw==" saltValue="NmPa9+gKSnh7O5qCxgVSWQ==" spinCount="100000" sheet="1" objects="1" scenarios="1" formatColumns="0" formatRows="0" autoFilter="0"/>
  <autoFilter ref="C119:K286" xr:uid="{00000000-0009-0000-0000-000001000000}"/>
  <mergeCells count="6">
    <mergeCell ref="E112:H112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6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a osazov...</vt:lpstr>
      <vt:lpstr>'OR_PHA - Dodávka a osazov...'!Názvy_tisku</vt:lpstr>
      <vt:lpstr>'Rekapitulace zakázky'!Názvy_tisku</vt:lpstr>
      <vt:lpstr>'OR_PHA - Dodávka a osazov...'!Oblast_tisku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2024-11-26T09:56:54Z</cp:lastPrinted>
  <dcterms:created xsi:type="dcterms:W3CDTF">2024-11-26T08:05:52Z</dcterms:created>
  <dcterms:modified xsi:type="dcterms:W3CDTF">2024-11-26T09:57:05Z</dcterms:modified>
</cp:coreProperties>
</file>